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P\Dropbox\2024\1_PROCEDIMIENTOS\12.AP-CTR-GESTION-DE-CONTRATACION\"/>
    </mc:Choice>
  </mc:AlternateContent>
  <xr:revisionPtr revIDLastSave="0" documentId="13_ncr:1_{E18C7EBE-C3F2-4DCC-A11A-4F297323F922}" xr6:coauthVersionLast="47" xr6:coauthVersionMax="47" xr10:uidLastSave="{00000000-0000-0000-0000-000000000000}"/>
  <bookViews>
    <workbookView xWindow="-120" yWindow="-120" windowWidth="20730" windowHeight="11160" tabRatio="796" firstSheet="2" activeTab="2" xr2:uid="{00000000-000D-0000-FFFF-FFFF00000000}"/>
  </bookViews>
  <sheets>
    <sheet name="ACERO" sheetId="334" state="hidden" r:id="rId1"/>
    <sheet name="ACTA # 18" sheetId="447" state="hidden" r:id="rId2"/>
    <sheet name="ACTA PARCIAL O FINAL DE OBRA" sheetId="462" r:id="rId3"/>
    <sheet name="PRE-ACTA 23" sheetId="460" state="hidden" r:id="rId4"/>
    <sheet name="Hoja1" sheetId="461" state="hidden" r:id="rId5"/>
    <sheet name="PRE-ACTA 21" sheetId="457" state="hidden" r:id="rId6"/>
    <sheet name="AMORTIZACIONES " sheetId="456" state="hidden" r:id="rId7"/>
    <sheet name="PRE-ACTA 22" sheetId="458" state="hidden" r:id="rId8"/>
    <sheet name="PRE-ACTA 20" sheetId="454" state="hidden" r:id="rId9"/>
    <sheet name="PRE-ACTA 17 " sheetId="451" state="hidden" r:id="rId10"/>
    <sheet name="ACTA # 17 (2)" sheetId="450" state="hidden" r:id="rId11"/>
    <sheet name="PREACTA" sheetId="449" state="hidden" r:id="rId12"/>
    <sheet name="PRE-ACTA" sheetId="448" state="hidden" r:id="rId13"/>
    <sheet name="Hoja2" sheetId="465" r:id="rId14"/>
  </sheets>
  <definedNames>
    <definedName name="_xlnm.Print_Area" localSheetId="10">'ACTA # 17 (2)'!$A$1:$U$73</definedName>
    <definedName name="_xlnm.Print_Area" localSheetId="1">'ACTA # 18'!$A$1:$U$435</definedName>
    <definedName name="_xlnm.Print_Area" localSheetId="2">'ACTA PARCIAL O FINAL DE OBRA'!$A$1:$U$110</definedName>
    <definedName name="_xlnm.Print_Area" localSheetId="11">PREACTA!$A$1:$U$433</definedName>
    <definedName name="_xlnm.Print_Area" localSheetId="12">'PRE-ACTA'!$A$1:$U$433</definedName>
    <definedName name="_xlnm.Print_Area" localSheetId="9">'PRE-ACTA 17 '!$A$1:$U$433</definedName>
    <definedName name="_xlnm.Print_Area" localSheetId="8">'PRE-ACTA 20'!$A$1:$U$465</definedName>
    <definedName name="_xlnm.Print_Area" localSheetId="5">'PRE-ACTA 21'!$B$1:$U$466</definedName>
    <definedName name="_xlnm.Print_Area" localSheetId="7">'PRE-ACTA 22'!$B$1:$U$466</definedName>
    <definedName name="_xlnm.Print_Area" localSheetId="3">'PRE-ACTA 23'!$B$1:$U$472</definedName>
    <definedName name="_xlnm.Print_Titles" localSheetId="1">'ACTA # 18'!$2:$23</definedName>
    <definedName name="_xlnm.Print_Titles" localSheetId="2">'ACTA PARCIAL O FINAL DE OBRA'!$2:$27</definedName>
    <definedName name="_xlnm.Print_Titles" localSheetId="11">PREACTA!$2:$23</definedName>
    <definedName name="_xlnm.Print_Titles" localSheetId="12">'PRE-ACTA'!$2:$23</definedName>
    <definedName name="_xlnm.Print_Titles" localSheetId="9">'PRE-ACTA 17 '!$2:$23</definedName>
    <definedName name="_xlnm.Print_Titles" localSheetId="8">'PRE-ACTA 20'!$2:$23</definedName>
    <definedName name="_xlnm.Print_Titles" localSheetId="5">'PRE-ACTA 21'!$2:$23</definedName>
    <definedName name="_xlnm.Print_Titles" localSheetId="7">'PRE-ACTA 22'!$2:$23</definedName>
    <definedName name="_xlnm.Print_Titles" localSheetId="3">'PRE-ACTA 23'!$2:$23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9" i="462" l="1"/>
  <c r="G68" i="462" l="1"/>
  <c r="P53" i="462"/>
  <c r="G48" i="462"/>
  <c r="P43" i="462"/>
  <c r="P38" i="462"/>
  <c r="J38" i="462"/>
  <c r="G38" i="462"/>
  <c r="G33" i="462"/>
  <c r="J29" i="462"/>
  <c r="G29" i="462"/>
  <c r="M29" i="462"/>
  <c r="E20" i="462"/>
  <c r="M437" i="460"/>
  <c r="M438" i="460"/>
  <c r="M439" i="460"/>
  <c r="M440" i="460"/>
  <c r="M441" i="460"/>
  <c r="M442" i="460"/>
  <c r="P437" i="460"/>
  <c r="P438" i="460"/>
  <c r="P439" i="460"/>
  <c r="P440" i="460"/>
  <c r="P441" i="460"/>
  <c r="P442" i="460"/>
  <c r="R437" i="460"/>
  <c r="S437" i="460" s="1"/>
  <c r="R438" i="460"/>
  <c r="S438" i="460" s="1"/>
  <c r="R439" i="460"/>
  <c r="S439" i="460" s="1"/>
  <c r="R440" i="460"/>
  <c r="S440" i="460" s="1"/>
  <c r="R441" i="460"/>
  <c r="S441" i="460" s="1"/>
  <c r="R442" i="460"/>
  <c r="S442" i="460" s="1"/>
  <c r="G72" i="462" l="1"/>
  <c r="M43" i="462"/>
  <c r="G43" i="462"/>
  <c r="M68" i="462"/>
  <c r="M38" i="462"/>
  <c r="P33" i="462"/>
  <c r="P48" i="462"/>
  <c r="G53" i="462"/>
  <c r="P58" i="462"/>
  <c r="G63" i="462"/>
  <c r="P68" i="462"/>
  <c r="M33" i="462"/>
  <c r="S68" i="462"/>
  <c r="M58" i="462"/>
  <c r="M72" i="462"/>
  <c r="P72" i="462"/>
  <c r="M63" i="462"/>
  <c r="P63" i="462"/>
  <c r="M53" i="462"/>
  <c r="M48" i="462"/>
  <c r="J53" i="462"/>
  <c r="J58" i="462"/>
  <c r="J72" i="462"/>
  <c r="J68" i="462"/>
  <c r="J63" i="462"/>
  <c r="J48" i="462"/>
  <c r="J43" i="462"/>
  <c r="J33" i="462"/>
  <c r="S58" i="462"/>
  <c r="S38" i="462"/>
  <c r="G58" i="462"/>
  <c r="S29" i="462"/>
  <c r="S33" i="462"/>
  <c r="S63" i="462"/>
  <c r="S72" i="462"/>
  <c r="S43" i="462"/>
  <c r="J442" i="460"/>
  <c r="T442" i="460" s="1"/>
  <c r="J441" i="460"/>
  <c r="T441" i="460" s="1"/>
  <c r="J440" i="460"/>
  <c r="T440" i="460" s="1"/>
  <c r="J439" i="460"/>
  <c r="T439" i="460" s="1"/>
  <c r="J438" i="460"/>
  <c r="T438" i="460" s="1"/>
  <c r="J437" i="460"/>
  <c r="T437" i="460" s="1"/>
  <c r="S53" i="462" l="1"/>
  <c r="S48" i="462"/>
  <c r="V463" i="460" l="1"/>
  <c r="R436" i="460"/>
  <c r="S436" i="460" s="1"/>
  <c r="P436" i="460"/>
  <c r="M436" i="460"/>
  <c r="J436" i="460"/>
  <c r="R435" i="460"/>
  <c r="S435" i="460" s="1"/>
  <c r="P435" i="460"/>
  <c r="M435" i="460"/>
  <c r="J435" i="460"/>
  <c r="R434" i="460"/>
  <c r="S434" i="460" s="1"/>
  <c r="P434" i="460"/>
  <c r="M434" i="460"/>
  <c r="J434" i="460"/>
  <c r="R433" i="460"/>
  <c r="S433" i="460" s="1"/>
  <c r="P433" i="460"/>
  <c r="M433" i="460"/>
  <c r="J433" i="460"/>
  <c r="R432" i="460"/>
  <c r="S432" i="460" s="1"/>
  <c r="T432" i="460" s="1"/>
  <c r="P432" i="460"/>
  <c r="M432" i="460"/>
  <c r="J432" i="460"/>
  <c r="R431" i="460"/>
  <c r="S431" i="460" s="1"/>
  <c r="P431" i="460"/>
  <c r="M431" i="460"/>
  <c r="J431" i="460"/>
  <c r="R430" i="460"/>
  <c r="S430" i="460" s="1"/>
  <c r="P430" i="460"/>
  <c r="M430" i="460"/>
  <c r="J430" i="460"/>
  <c r="R429" i="460"/>
  <c r="S429" i="460" s="1"/>
  <c r="P429" i="460"/>
  <c r="M429" i="460"/>
  <c r="J429" i="460"/>
  <c r="R428" i="460"/>
  <c r="S428" i="460" s="1"/>
  <c r="T428" i="460" s="1"/>
  <c r="P428" i="460"/>
  <c r="M428" i="460"/>
  <c r="J428" i="460"/>
  <c r="R427" i="460"/>
  <c r="S427" i="460" s="1"/>
  <c r="P427" i="460"/>
  <c r="M427" i="460"/>
  <c r="J427" i="460"/>
  <c r="R426" i="460"/>
  <c r="S426" i="460" s="1"/>
  <c r="P426" i="460"/>
  <c r="M426" i="460"/>
  <c r="J426" i="460"/>
  <c r="R425" i="460"/>
  <c r="S425" i="460" s="1"/>
  <c r="P425" i="460"/>
  <c r="M425" i="460"/>
  <c r="J425" i="460"/>
  <c r="R424" i="460"/>
  <c r="S424" i="460" s="1"/>
  <c r="P424" i="460"/>
  <c r="M424" i="460"/>
  <c r="J424" i="460"/>
  <c r="R423" i="460"/>
  <c r="S423" i="460" s="1"/>
  <c r="P423" i="460"/>
  <c r="M423" i="460"/>
  <c r="J423" i="460"/>
  <c r="R422" i="460"/>
  <c r="S422" i="460" s="1"/>
  <c r="P422" i="460"/>
  <c r="M422" i="460"/>
  <c r="J422" i="460"/>
  <c r="R421" i="460"/>
  <c r="S421" i="460" s="1"/>
  <c r="P421" i="460"/>
  <c r="M421" i="460"/>
  <c r="J421" i="460"/>
  <c r="R420" i="460"/>
  <c r="S420" i="460" s="1"/>
  <c r="P420" i="460"/>
  <c r="M420" i="460"/>
  <c r="J420" i="460"/>
  <c r="R419" i="460"/>
  <c r="S419" i="460" s="1"/>
  <c r="P419" i="460"/>
  <c r="M419" i="460"/>
  <c r="J419" i="460"/>
  <c r="R418" i="460"/>
  <c r="S418" i="460" s="1"/>
  <c r="P418" i="460"/>
  <c r="M418" i="460"/>
  <c r="J418" i="460"/>
  <c r="R417" i="460"/>
  <c r="S417" i="460" s="1"/>
  <c r="P417" i="460"/>
  <c r="M417" i="460"/>
  <c r="J417" i="460"/>
  <c r="R416" i="460"/>
  <c r="S416" i="460" s="1"/>
  <c r="P416" i="460"/>
  <c r="M416" i="460"/>
  <c r="J416" i="460"/>
  <c r="R415" i="460"/>
  <c r="S415" i="460" s="1"/>
  <c r="P415" i="460"/>
  <c r="M415" i="460"/>
  <c r="J415" i="460"/>
  <c r="R414" i="460"/>
  <c r="S414" i="460" s="1"/>
  <c r="P414" i="460"/>
  <c r="M414" i="460"/>
  <c r="J414" i="460"/>
  <c r="R413" i="460"/>
  <c r="S413" i="460" s="1"/>
  <c r="P413" i="460"/>
  <c r="M413" i="460"/>
  <c r="J413" i="460"/>
  <c r="R412" i="460"/>
  <c r="S412" i="460" s="1"/>
  <c r="P412" i="460"/>
  <c r="M412" i="460"/>
  <c r="J412" i="460"/>
  <c r="R411" i="460"/>
  <c r="S411" i="460" s="1"/>
  <c r="P411" i="460"/>
  <c r="M411" i="460"/>
  <c r="J411" i="460"/>
  <c r="R410" i="460"/>
  <c r="S410" i="460" s="1"/>
  <c r="P410" i="460"/>
  <c r="M410" i="460"/>
  <c r="J410" i="460"/>
  <c r="R409" i="460"/>
  <c r="S409" i="460" s="1"/>
  <c r="P409" i="460"/>
  <c r="M409" i="460"/>
  <c r="J409" i="460"/>
  <c r="R408" i="460"/>
  <c r="S408" i="460" s="1"/>
  <c r="P408" i="460"/>
  <c r="M408" i="460"/>
  <c r="J408" i="460"/>
  <c r="R407" i="460"/>
  <c r="S407" i="460" s="1"/>
  <c r="P407" i="460"/>
  <c r="M407" i="460"/>
  <c r="J407" i="460"/>
  <c r="R406" i="460"/>
  <c r="S406" i="460" s="1"/>
  <c r="P406" i="460"/>
  <c r="M406" i="460"/>
  <c r="J406" i="460"/>
  <c r="R405" i="460"/>
  <c r="S405" i="460" s="1"/>
  <c r="P405" i="460"/>
  <c r="M405" i="460"/>
  <c r="J405" i="460"/>
  <c r="R404" i="460"/>
  <c r="S404" i="460" s="1"/>
  <c r="P404" i="460"/>
  <c r="M404" i="460"/>
  <c r="J404" i="460"/>
  <c r="R403" i="460"/>
  <c r="S403" i="460" s="1"/>
  <c r="P403" i="460"/>
  <c r="M403" i="460"/>
  <c r="J403" i="460"/>
  <c r="R402" i="460"/>
  <c r="S402" i="460" s="1"/>
  <c r="P402" i="460"/>
  <c r="M402" i="460"/>
  <c r="J402" i="460"/>
  <c r="R401" i="460"/>
  <c r="S401" i="460" s="1"/>
  <c r="P401" i="460"/>
  <c r="M401" i="460"/>
  <c r="J401" i="460"/>
  <c r="R400" i="460"/>
  <c r="S400" i="460" s="1"/>
  <c r="P400" i="460"/>
  <c r="M400" i="460"/>
  <c r="J400" i="460"/>
  <c r="R399" i="460"/>
  <c r="S399" i="460" s="1"/>
  <c r="P399" i="460"/>
  <c r="M399" i="460"/>
  <c r="J399" i="460"/>
  <c r="R398" i="460"/>
  <c r="S398" i="460" s="1"/>
  <c r="T398" i="460" s="1"/>
  <c r="P398" i="460"/>
  <c r="M398" i="460"/>
  <c r="J398" i="460"/>
  <c r="R397" i="460"/>
  <c r="S397" i="460" s="1"/>
  <c r="P397" i="460"/>
  <c r="M397" i="460"/>
  <c r="J397" i="460"/>
  <c r="R396" i="460"/>
  <c r="S396" i="460" s="1"/>
  <c r="T396" i="460" s="1"/>
  <c r="P396" i="460"/>
  <c r="M396" i="460"/>
  <c r="J396" i="460"/>
  <c r="S395" i="460"/>
  <c r="R395" i="460"/>
  <c r="P395" i="460"/>
  <c r="M395" i="460"/>
  <c r="J395" i="460"/>
  <c r="R394" i="460"/>
  <c r="S394" i="460" s="1"/>
  <c r="P394" i="460"/>
  <c r="M394" i="460"/>
  <c r="J394" i="460"/>
  <c r="R393" i="460"/>
  <c r="S393" i="460" s="1"/>
  <c r="P393" i="460"/>
  <c r="M393" i="460"/>
  <c r="J393" i="460"/>
  <c r="R392" i="460"/>
  <c r="S392" i="460" s="1"/>
  <c r="P392" i="460"/>
  <c r="M392" i="460"/>
  <c r="J392" i="460"/>
  <c r="R391" i="460"/>
  <c r="S391" i="460" s="1"/>
  <c r="P391" i="460"/>
  <c r="M391" i="460"/>
  <c r="J391" i="460"/>
  <c r="R390" i="460"/>
  <c r="S390" i="460" s="1"/>
  <c r="P390" i="460"/>
  <c r="M390" i="460"/>
  <c r="J390" i="460"/>
  <c r="R389" i="460"/>
  <c r="S389" i="460" s="1"/>
  <c r="P389" i="460"/>
  <c r="M389" i="460"/>
  <c r="J389" i="460"/>
  <c r="R388" i="460"/>
  <c r="S388" i="460" s="1"/>
  <c r="P388" i="460"/>
  <c r="M388" i="460"/>
  <c r="J388" i="460"/>
  <c r="R387" i="460"/>
  <c r="S387" i="460" s="1"/>
  <c r="P387" i="460"/>
  <c r="M387" i="460"/>
  <c r="J387" i="460"/>
  <c r="R386" i="460"/>
  <c r="S386" i="460" s="1"/>
  <c r="P386" i="460"/>
  <c r="M386" i="460"/>
  <c r="J386" i="460"/>
  <c r="R385" i="460"/>
  <c r="S385" i="460" s="1"/>
  <c r="P385" i="460"/>
  <c r="M385" i="460"/>
  <c r="J385" i="460"/>
  <c r="R384" i="460"/>
  <c r="S384" i="460" s="1"/>
  <c r="P384" i="460"/>
  <c r="M384" i="460"/>
  <c r="J384" i="460"/>
  <c r="R383" i="460"/>
  <c r="S383" i="460" s="1"/>
  <c r="P383" i="460"/>
  <c r="M383" i="460"/>
  <c r="J383" i="460"/>
  <c r="R382" i="460"/>
  <c r="S382" i="460" s="1"/>
  <c r="P382" i="460"/>
  <c r="M382" i="460"/>
  <c r="J382" i="460"/>
  <c r="R381" i="460"/>
  <c r="S381" i="460" s="1"/>
  <c r="P381" i="460"/>
  <c r="M381" i="460"/>
  <c r="J381" i="460"/>
  <c r="R380" i="460"/>
  <c r="S380" i="460" s="1"/>
  <c r="P380" i="460"/>
  <c r="M380" i="460"/>
  <c r="J380" i="460"/>
  <c r="S379" i="460"/>
  <c r="R379" i="460"/>
  <c r="P379" i="460"/>
  <c r="M379" i="460"/>
  <c r="J379" i="460"/>
  <c r="R378" i="460"/>
  <c r="S378" i="460" s="1"/>
  <c r="P378" i="460"/>
  <c r="M378" i="460"/>
  <c r="J378" i="460"/>
  <c r="R377" i="460"/>
  <c r="S377" i="460" s="1"/>
  <c r="P377" i="460"/>
  <c r="M377" i="460"/>
  <c r="J377" i="460"/>
  <c r="R376" i="460"/>
  <c r="S376" i="460" s="1"/>
  <c r="P376" i="460"/>
  <c r="M376" i="460"/>
  <c r="J376" i="460"/>
  <c r="R375" i="460"/>
  <c r="S375" i="460" s="1"/>
  <c r="P375" i="460"/>
  <c r="M375" i="460"/>
  <c r="J375" i="460"/>
  <c r="R374" i="460"/>
  <c r="S374" i="460" s="1"/>
  <c r="P374" i="460"/>
  <c r="M374" i="460"/>
  <c r="J374" i="460"/>
  <c r="R373" i="460"/>
  <c r="S373" i="460" s="1"/>
  <c r="P373" i="460"/>
  <c r="M373" i="460"/>
  <c r="J373" i="460"/>
  <c r="R370" i="460"/>
  <c r="S370" i="460" s="1"/>
  <c r="P370" i="460"/>
  <c r="M370" i="460"/>
  <c r="J370" i="460"/>
  <c r="G370" i="460"/>
  <c r="R369" i="460"/>
  <c r="S369" i="460" s="1"/>
  <c r="P369" i="460"/>
  <c r="M369" i="460"/>
  <c r="J369" i="460"/>
  <c r="G369" i="460"/>
  <c r="R368" i="460"/>
  <c r="S368" i="460" s="1"/>
  <c r="P368" i="460"/>
  <c r="M368" i="460"/>
  <c r="J368" i="460"/>
  <c r="G368" i="460"/>
  <c r="R367" i="460"/>
  <c r="S367" i="460" s="1"/>
  <c r="P367" i="460"/>
  <c r="M367" i="460"/>
  <c r="J367" i="460"/>
  <c r="G367" i="460"/>
  <c r="R366" i="460"/>
  <c r="S366" i="460" s="1"/>
  <c r="P366" i="460"/>
  <c r="M366" i="460"/>
  <c r="J366" i="460"/>
  <c r="G366" i="460"/>
  <c r="R365" i="460"/>
  <c r="S365" i="460" s="1"/>
  <c r="P365" i="460"/>
  <c r="M365" i="460"/>
  <c r="J365" i="460"/>
  <c r="G365" i="460"/>
  <c r="R364" i="460"/>
  <c r="S364" i="460" s="1"/>
  <c r="P364" i="460"/>
  <c r="M364" i="460"/>
  <c r="J364" i="460"/>
  <c r="G364" i="460"/>
  <c r="R363" i="460"/>
  <c r="S363" i="460" s="1"/>
  <c r="P363" i="460"/>
  <c r="M363" i="460"/>
  <c r="J363" i="460"/>
  <c r="G363" i="460"/>
  <c r="R362" i="460"/>
  <c r="S362" i="460" s="1"/>
  <c r="P362" i="460"/>
  <c r="M362" i="460"/>
  <c r="J362" i="460"/>
  <c r="G362" i="460"/>
  <c r="R361" i="460"/>
  <c r="S361" i="460" s="1"/>
  <c r="P361" i="460"/>
  <c r="M361" i="460"/>
  <c r="J361" i="460"/>
  <c r="G361" i="460"/>
  <c r="R360" i="460"/>
  <c r="S360" i="460" s="1"/>
  <c r="P360" i="460"/>
  <c r="M360" i="460"/>
  <c r="J360" i="460"/>
  <c r="G360" i="460"/>
  <c r="R359" i="460"/>
  <c r="S359" i="460" s="1"/>
  <c r="P359" i="460"/>
  <c r="M359" i="460"/>
  <c r="J359" i="460"/>
  <c r="G359" i="460"/>
  <c r="R358" i="460"/>
  <c r="S358" i="460" s="1"/>
  <c r="P358" i="460"/>
  <c r="M358" i="460"/>
  <c r="J358" i="460"/>
  <c r="G358" i="460"/>
  <c r="R357" i="460"/>
  <c r="S357" i="460" s="1"/>
  <c r="P357" i="460"/>
  <c r="M357" i="460"/>
  <c r="J357" i="460"/>
  <c r="G357" i="460"/>
  <c r="R356" i="460"/>
  <c r="S356" i="460" s="1"/>
  <c r="P356" i="460"/>
  <c r="M356" i="460"/>
  <c r="J356" i="460"/>
  <c r="G356" i="460"/>
  <c r="R355" i="460"/>
  <c r="S355" i="460" s="1"/>
  <c r="P355" i="460"/>
  <c r="M355" i="460"/>
  <c r="J355" i="460"/>
  <c r="G355" i="460"/>
  <c r="R354" i="460"/>
  <c r="S354" i="460" s="1"/>
  <c r="P354" i="460"/>
  <c r="M354" i="460"/>
  <c r="J354" i="460"/>
  <c r="G354" i="460"/>
  <c r="R353" i="460"/>
  <c r="S353" i="460" s="1"/>
  <c r="P353" i="460"/>
  <c r="M353" i="460"/>
  <c r="J353" i="460"/>
  <c r="G353" i="460"/>
  <c r="R352" i="460"/>
  <c r="S352" i="460" s="1"/>
  <c r="P352" i="460"/>
  <c r="M352" i="460"/>
  <c r="J352" i="460"/>
  <c r="G352" i="460"/>
  <c r="R351" i="460"/>
  <c r="S351" i="460" s="1"/>
  <c r="P351" i="460"/>
  <c r="M351" i="460"/>
  <c r="J351" i="460"/>
  <c r="G351" i="460"/>
  <c r="R350" i="460"/>
  <c r="S350" i="460" s="1"/>
  <c r="P350" i="460"/>
  <c r="M350" i="460"/>
  <c r="J350" i="460"/>
  <c r="G350" i="460"/>
  <c r="R349" i="460"/>
  <c r="S349" i="460" s="1"/>
  <c r="P349" i="460"/>
  <c r="M349" i="460"/>
  <c r="J349" i="460"/>
  <c r="G349" i="460"/>
  <c r="R348" i="460"/>
  <c r="S348" i="460" s="1"/>
  <c r="P348" i="460"/>
  <c r="M348" i="460"/>
  <c r="J348" i="460"/>
  <c r="G348" i="460"/>
  <c r="R347" i="460"/>
  <c r="S347" i="460" s="1"/>
  <c r="P347" i="460"/>
  <c r="M347" i="460"/>
  <c r="J347" i="460"/>
  <c r="G347" i="460"/>
  <c r="R346" i="460"/>
  <c r="S346" i="460" s="1"/>
  <c r="P346" i="460"/>
  <c r="M346" i="460"/>
  <c r="J346" i="460"/>
  <c r="G346" i="460"/>
  <c r="R345" i="460"/>
  <c r="S345" i="460" s="1"/>
  <c r="P345" i="460"/>
  <c r="M345" i="460"/>
  <c r="J345" i="460"/>
  <c r="G345" i="460"/>
  <c r="R344" i="460"/>
  <c r="S344" i="460" s="1"/>
  <c r="P344" i="460"/>
  <c r="M344" i="460"/>
  <c r="J344" i="460"/>
  <c r="G344" i="460"/>
  <c r="R343" i="460"/>
  <c r="S343" i="460" s="1"/>
  <c r="P343" i="460"/>
  <c r="M343" i="460"/>
  <c r="J343" i="460"/>
  <c r="G343" i="460"/>
  <c r="R342" i="460"/>
  <c r="S342" i="460" s="1"/>
  <c r="P342" i="460"/>
  <c r="M342" i="460"/>
  <c r="J342" i="460"/>
  <c r="G342" i="460"/>
  <c r="R341" i="460"/>
  <c r="S341" i="460" s="1"/>
  <c r="P341" i="460"/>
  <c r="M341" i="460"/>
  <c r="J341" i="460"/>
  <c r="G341" i="460"/>
  <c r="R340" i="460"/>
  <c r="S340" i="460" s="1"/>
  <c r="P340" i="460"/>
  <c r="M340" i="460"/>
  <c r="J340" i="460"/>
  <c r="G340" i="460"/>
  <c r="R339" i="460"/>
  <c r="S339" i="460" s="1"/>
  <c r="P339" i="460"/>
  <c r="M339" i="460"/>
  <c r="J339" i="460"/>
  <c r="G339" i="460"/>
  <c r="R338" i="460"/>
  <c r="S338" i="460" s="1"/>
  <c r="P338" i="460"/>
  <c r="M338" i="460"/>
  <c r="J338" i="460"/>
  <c r="G338" i="460"/>
  <c r="R337" i="460"/>
  <c r="S337" i="460" s="1"/>
  <c r="P337" i="460"/>
  <c r="M337" i="460"/>
  <c r="J337" i="460"/>
  <c r="G337" i="460"/>
  <c r="R336" i="460"/>
  <c r="S336" i="460" s="1"/>
  <c r="P336" i="460"/>
  <c r="M336" i="460"/>
  <c r="J336" i="460"/>
  <c r="G336" i="460"/>
  <c r="R335" i="460"/>
  <c r="S335" i="460" s="1"/>
  <c r="P335" i="460"/>
  <c r="M335" i="460"/>
  <c r="J335" i="460"/>
  <c r="G335" i="460"/>
  <c r="R334" i="460"/>
  <c r="S334" i="460" s="1"/>
  <c r="P334" i="460"/>
  <c r="M334" i="460"/>
  <c r="J334" i="460"/>
  <c r="G334" i="460"/>
  <c r="R333" i="460"/>
  <c r="S333" i="460" s="1"/>
  <c r="P333" i="460"/>
  <c r="M333" i="460"/>
  <c r="J333" i="460"/>
  <c r="G333" i="460"/>
  <c r="R332" i="460"/>
  <c r="S332" i="460" s="1"/>
  <c r="P332" i="460"/>
  <c r="M332" i="460"/>
  <c r="J332" i="460"/>
  <c r="G332" i="460"/>
  <c r="R331" i="460"/>
  <c r="S331" i="460" s="1"/>
  <c r="P331" i="460"/>
  <c r="M331" i="460"/>
  <c r="J331" i="460"/>
  <c r="G331" i="460"/>
  <c r="R330" i="460"/>
  <c r="S330" i="460" s="1"/>
  <c r="P330" i="460"/>
  <c r="M330" i="460"/>
  <c r="J330" i="460"/>
  <c r="G330" i="460"/>
  <c r="R329" i="460"/>
  <c r="S329" i="460" s="1"/>
  <c r="P329" i="460"/>
  <c r="M329" i="460"/>
  <c r="J329" i="460"/>
  <c r="G329" i="460"/>
  <c r="R328" i="460"/>
  <c r="S328" i="460" s="1"/>
  <c r="P328" i="460"/>
  <c r="M328" i="460"/>
  <c r="J328" i="460"/>
  <c r="G328" i="460"/>
  <c r="R327" i="460"/>
  <c r="S327" i="460" s="1"/>
  <c r="P327" i="460"/>
  <c r="M327" i="460"/>
  <c r="J327" i="460"/>
  <c r="G327" i="460"/>
  <c r="R326" i="460"/>
  <c r="S326" i="460" s="1"/>
  <c r="P326" i="460"/>
  <c r="M326" i="460"/>
  <c r="J326" i="460"/>
  <c r="G326" i="460"/>
  <c r="R325" i="460"/>
  <c r="S325" i="460" s="1"/>
  <c r="P325" i="460"/>
  <c r="M325" i="460"/>
  <c r="J325" i="460"/>
  <c r="G325" i="460"/>
  <c r="R324" i="460"/>
  <c r="S324" i="460" s="1"/>
  <c r="P324" i="460"/>
  <c r="M324" i="460"/>
  <c r="J324" i="460"/>
  <c r="G324" i="460"/>
  <c r="R323" i="460"/>
  <c r="S323" i="460" s="1"/>
  <c r="P323" i="460"/>
  <c r="M323" i="460"/>
  <c r="J323" i="460"/>
  <c r="G323" i="460"/>
  <c r="R322" i="460"/>
  <c r="S322" i="460" s="1"/>
  <c r="P322" i="460"/>
  <c r="M322" i="460"/>
  <c r="J322" i="460"/>
  <c r="G322" i="460"/>
  <c r="R321" i="460"/>
  <c r="S321" i="460" s="1"/>
  <c r="P321" i="460"/>
  <c r="M321" i="460"/>
  <c r="J321" i="460"/>
  <c r="G321" i="460"/>
  <c r="R320" i="460"/>
  <c r="S320" i="460" s="1"/>
  <c r="P320" i="460"/>
  <c r="M320" i="460"/>
  <c r="J320" i="460"/>
  <c r="G320" i="460"/>
  <c r="R319" i="460"/>
  <c r="S319" i="460" s="1"/>
  <c r="P319" i="460"/>
  <c r="M319" i="460"/>
  <c r="J319" i="460"/>
  <c r="G319" i="460"/>
  <c r="R318" i="460"/>
  <c r="S318" i="460" s="1"/>
  <c r="P318" i="460"/>
  <c r="M318" i="460"/>
  <c r="J318" i="460"/>
  <c r="G318" i="460"/>
  <c r="R317" i="460"/>
  <c r="S317" i="460" s="1"/>
  <c r="P317" i="460"/>
  <c r="M317" i="460"/>
  <c r="J317" i="460"/>
  <c r="G317" i="460"/>
  <c r="R316" i="460"/>
  <c r="S316" i="460" s="1"/>
  <c r="P316" i="460"/>
  <c r="M316" i="460"/>
  <c r="J316" i="460"/>
  <c r="G316" i="460"/>
  <c r="R315" i="460"/>
  <c r="S315" i="460" s="1"/>
  <c r="P315" i="460"/>
  <c r="M315" i="460"/>
  <c r="J315" i="460"/>
  <c r="G315" i="460"/>
  <c r="R314" i="460"/>
  <c r="S314" i="460" s="1"/>
  <c r="P314" i="460"/>
  <c r="M314" i="460"/>
  <c r="J314" i="460"/>
  <c r="G314" i="460"/>
  <c r="R313" i="460"/>
  <c r="S313" i="460" s="1"/>
  <c r="P313" i="460"/>
  <c r="M313" i="460"/>
  <c r="J313" i="460"/>
  <c r="G313" i="460"/>
  <c r="R312" i="460"/>
  <c r="S312" i="460" s="1"/>
  <c r="P312" i="460"/>
  <c r="M312" i="460"/>
  <c r="J312" i="460"/>
  <c r="G312" i="460"/>
  <c r="R311" i="460"/>
  <c r="S311" i="460" s="1"/>
  <c r="P311" i="460"/>
  <c r="M311" i="460"/>
  <c r="J311" i="460"/>
  <c r="G311" i="460"/>
  <c r="R310" i="460"/>
  <c r="S310" i="460" s="1"/>
  <c r="P310" i="460"/>
  <c r="M310" i="460"/>
  <c r="J310" i="460"/>
  <c r="G310" i="460"/>
  <c r="R309" i="460"/>
  <c r="S309" i="460" s="1"/>
  <c r="P309" i="460"/>
  <c r="M309" i="460"/>
  <c r="J309" i="460"/>
  <c r="G309" i="460"/>
  <c r="R308" i="460"/>
  <c r="S308" i="460" s="1"/>
  <c r="P308" i="460"/>
  <c r="M308" i="460"/>
  <c r="J308" i="460"/>
  <c r="G308" i="460"/>
  <c r="R307" i="460"/>
  <c r="S307" i="460" s="1"/>
  <c r="P307" i="460"/>
  <c r="M307" i="460"/>
  <c r="J307" i="460"/>
  <c r="G307" i="460"/>
  <c r="R306" i="460"/>
  <c r="S306" i="460" s="1"/>
  <c r="P306" i="460"/>
  <c r="M306" i="460"/>
  <c r="J306" i="460"/>
  <c r="G306" i="460"/>
  <c r="R305" i="460"/>
  <c r="S305" i="460" s="1"/>
  <c r="P305" i="460"/>
  <c r="M305" i="460"/>
  <c r="J305" i="460"/>
  <c r="G305" i="460"/>
  <c r="R304" i="460"/>
  <c r="S304" i="460" s="1"/>
  <c r="P304" i="460"/>
  <c r="M304" i="460"/>
  <c r="J304" i="460"/>
  <c r="G304" i="460"/>
  <c r="R303" i="460"/>
  <c r="S303" i="460" s="1"/>
  <c r="P303" i="460"/>
  <c r="M303" i="460"/>
  <c r="J303" i="460"/>
  <c r="G303" i="460"/>
  <c r="R302" i="460"/>
  <c r="S302" i="460" s="1"/>
  <c r="P302" i="460"/>
  <c r="M302" i="460"/>
  <c r="J302" i="460"/>
  <c r="G302" i="460"/>
  <c r="R301" i="460"/>
  <c r="S301" i="460" s="1"/>
  <c r="P301" i="460"/>
  <c r="M301" i="460"/>
  <c r="J301" i="460"/>
  <c r="G301" i="460"/>
  <c r="R300" i="460"/>
  <c r="S300" i="460" s="1"/>
  <c r="P300" i="460"/>
  <c r="M300" i="460"/>
  <c r="J300" i="460"/>
  <c r="G300" i="460"/>
  <c r="R299" i="460"/>
  <c r="S299" i="460" s="1"/>
  <c r="P299" i="460"/>
  <c r="M299" i="460"/>
  <c r="J299" i="460"/>
  <c r="G299" i="460"/>
  <c r="R298" i="460"/>
  <c r="S298" i="460" s="1"/>
  <c r="P298" i="460"/>
  <c r="M298" i="460"/>
  <c r="J298" i="460"/>
  <c r="G298" i="460"/>
  <c r="R294" i="460"/>
  <c r="S294" i="460" s="1"/>
  <c r="P294" i="460"/>
  <c r="M294" i="460"/>
  <c r="J294" i="460"/>
  <c r="G294" i="460"/>
  <c r="R293" i="460"/>
  <c r="S293" i="460" s="1"/>
  <c r="P293" i="460"/>
  <c r="M293" i="460"/>
  <c r="J293" i="460"/>
  <c r="G293" i="460"/>
  <c r="R292" i="460"/>
  <c r="S292" i="460" s="1"/>
  <c r="P292" i="460"/>
  <c r="M292" i="460"/>
  <c r="J292" i="460"/>
  <c r="G292" i="460"/>
  <c r="R291" i="460"/>
  <c r="S291" i="460" s="1"/>
  <c r="P291" i="460"/>
  <c r="M291" i="460"/>
  <c r="J291" i="460"/>
  <c r="G291" i="460"/>
  <c r="R290" i="460"/>
  <c r="S290" i="460" s="1"/>
  <c r="P290" i="460"/>
  <c r="M290" i="460"/>
  <c r="J290" i="460"/>
  <c r="G290" i="460"/>
  <c r="R289" i="460"/>
  <c r="S289" i="460" s="1"/>
  <c r="P289" i="460"/>
  <c r="M289" i="460"/>
  <c r="J289" i="460"/>
  <c r="G289" i="460"/>
  <c r="R288" i="460"/>
  <c r="S288" i="460" s="1"/>
  <c r="P288" i="460"/>
  <c r="M288" i="460"/>
  <c r="J288" i="460"/>
  <c r="G288" i="460"/>
  <c r="R287" i="460"/>
  <c r="S287" i="460" s="1"/>
  <c r="P287" i="460"/>
  <c r="M287" i="460"/>
  <c r="J287" i="460"/>
  <c r="G287" i="460"/>
  <c r="R286" i="460"/>
  <c r="S286" i="460" s="1"/>
  <c r="P286" i="460"/>
  <c r="M286" i="460"/>
  <c r="J286" i="460"/>
  <c r="G286" i="460"/>
  <c r="R285" i="460"/>
  <c r="S285" i="460" s="1"/>
  <c r="P285" i="460"/>
  <c r="M285" i="460"/>
  <c r="J285" i="460"/>
  <c r="G285" i="460"/>
  <c r="R284" i="460"/>
  <c r="S284" i="460" s="1"/>
  <c r="P284" i="460"/>
  <c r="M284" i="460"/>
  <c r="J284" i="460"/>
  <c r="G284" i="460"/>
  <c r="R283" i="460"/>
  <c r="S283" i="460" s="1"/>
  <c r="P283" i="460"/>
  <c r="M283" i="460"/>
  <c r="J283" i="460"/>
  <c r="G283" i="460"/>
  <c r="R282" i="460"/>
  <c r="S282" i="460" s="1"/>
  <c r="P282" i="460"/>
  <c r="M282" i="460"/>
  <c r="J282" i="460"/>
  <c r="G282" i="460"/>
  <c r="R281" i="460"/>
  <c r="S281" i="460" s="1"/>
  <c r="P281" i="460"/>
  <c r="M281" i="460"/>
  <c r="J281" i="460"/>
  <c r="G281" i="460"/>
  <c r="R280" i="460"/>
  <c r="S280" i="460" s="1"/>
  <c r="P280" i="460"/>
  <c r="M280" i="460"/>
  <c r="J280" i="460"/>
  <c r="G280" i="460"/>
  <c r="R279" i="460"/>
  <c r="S279" i="460" s="1"/>
  <c r="P279" i="460"/>
  <c r="M279" i="460"/>
  <c r="J279" i="460"/>
  <c r="G279" i="460"/>
  <c r="R278" i="460"/>
  <c r="S278" i="460" s="1"/>
  <c r="P278" i="460"/>
  <c r="M278" i="460"/>
  <c r="J278" i="460"/>
  <c r="G278" i="460"/>
  <c r="R277" i="460"/>
  <c r="S277" i="460" s="1"/>
  <c r="P277" i="460"/>
  <c r="M277" i="460"/>
  <c r="J277" i="460"/>
  <c r="G277" i="460"/>
  <c r="R274" i="460"/>
  <c r="S274" i="460" s="1"/>
  <c r="P274" i="460"/>
  <c r="M274" i="460"/>
  <c r="J274" i="460"/>
  <c r="G274" i="460"/>
  <c r="R273" i="460"/>
  <c r="S273" i="460" s="1"/>
  <c r="P273" i="460"/>
  <c r="M273" i="460"/>
  <c r="J273" i="460"/>
  <c r="G273" i="460"/>
  <c r="R272" i="460"/>
  <c r="S272" i="460" s="1"/>
  <c r="P272" i="460"/>
  <c r="M272" i="460"/>
  <c r="J272" i="460"/>
  <c r="G272" i="460"/>
  <c r="R271" i="460"/>
  <c r="S271" i="460" s="1"/>
  <c r="P271" i="460"/>
  <c r="M271" i="460"/>
  <c r="J271" i="460"/>
  <c r="G271" i="460"/>
  <c r="R270" i="460"/>
  <c r="S270" i="460" s="1"/>
  <c r="P270" i="460"/>
  <c r="M270" i="460"/>
  <c r="J270" i="460"/>
  <c r="G270" i="460"/>
  <c r="R269" i="460"/>
  <c r="S269" i="460" s="1"/>
  <c r="P269" i="460"/>
  <c r="M269" i="460"/>
  <c r="J269" i="460"/>
  <c r="G269" i="460"/>
  <c r="R268" i="460"/>
  <c r="S268" i="460" s="1"/>
  <c r="P268" i="460"/>
  <c r="M268" i="460"/>
  <c r="J268" i="460"/>
  <c r="G268" i="460"/>
  <c r="R267" i="460"/>
  <c r="S267" i="460" s="1"/>
  <c r="P267" i="460"/>
  <c r="M267" i="460"/>
  <c r="J267" i="460"/>
  <c r="G267" i="460"/>
  <c r="R266" i="460"/>
  <c r="S266" i="460" s="1"/>
  <c r="P266" i="460"/>
  <c r="M266" i="460"/>
  <c r="J266" i="460"/>
  <c r="G266" i="460"/>
  <c r="R265" i="460"/>
  <c r="S265" i="460" s="1"/>
  <c r="P265" i="460"/>
  <c r="M265" i="460"/>
  <c r="J265" i="460"/>
  <c r="G265" i="460"/>
  <c r="R264" i="460"/>
  <c r="S264" i="460" s="1"/>
  <c r="P264" i="460"/>
  <c r="M264" i="460"/>
  <c r="J264" i="460"/>
  <c r="G264" i="460"/>
  <c r="R263" i="460"/>
  <c r="S263" i="460" s="1"/>
  <c r="P263" i="460"/>
  <c r="M263" i="460"/>
  <c r="J263" i="460"/>
  <c r="G263" i="460"/>
  <c r="R262" i="460"/>
  <c r="S262" i="460" s="1"/>
  <c r="P262" i="460"/>
  <c r="M262" i="460"/>
  <c r="J262" i="460"/>
  <c r="G262" i="460"/>
  <c r="R261" i="460"/>
  <c r="S261" i="460" s="1"/>
  <c r="P261" i="460"/>
  <c r="M261" i="460"/>
  <c r="J261" i="460"/>
  <c r="G261" i="460"/>
  <c r="R260" i="460"/>
  <c r="S260" i="460" s="1"/>
  <c r="P260" i="460"/>
  <c r="M260" i="460"/>
  <c r="J260" i="460"/>
  <c r="G260" i="460"/>
  <c r="R259" i="460"/>
  <c r="S259" i="460" s="1"/>
  <c r="P259" i="460"/>
  <c r="M259" i="460"/>
  <c r="J259" i="460"/>
  <c r="G259" i="460"/>
  <c r="R258" i="460"/>
  <c r="S258" i="460" s="1"/>
  <c r="P258" i="460"/>
  <c r="M258" i="460"/>
  <c r="J258" i="460"/>
  <c r="G258" i="460"/>
  <c r="R257" i="460"/>
  <c r="S257" i="460" s="1"/>
  <c r="P257" i="460"/>
  <c r="M257" i="460"/>
  <c r="J257" i="460"/>
  <c r="G257" i="460"/>
  <c r="R256" i="460"/>
  <c r="S256" i="460" s="1"/>
  <c r="P256" i="460"/>
  <c r="M256" i="460"/>
  <c r="J256" i="460"/>
  <c r="G256" i="460"/>
  <c r="R255" i="460"/>
  <c r="S255" i="460" s="1"/>
  <c r="P255" i="460"/>
  <c r="M255" i="460"/>
  <c r="J255" i="460"/>
  <c r="G255" i="460"/>
  <c r="R254" i="460"/>
  <c r="S254" i="460" s="1"/>
  <c r="P254" i="460"/>
  <c r="M254" i="460"/>
  <c r="J254" i="460"/>
  <c r="E254" i="460"/>
  <c r="G254" i="460" s="1"/>
  <c r="R253" i="460"/>
  <c r="S253" i="460" s="1"/>
  <c r="P253" i="460"/>
  <c r="M253" i="460"/>
  <c r="J253" i="460"/>
  <c r="G253" i="460"/>
  <c r="R249" i="460"/>
  <c r="S249" i="460" s="1"/>
  <c r="T249" i="460" s="1"/>
  <c r="P249" i="460"/>
  <c r="M249" i="460"/>
  <c r="J249" i="460"/>
  <c r="G249" i="460"/>
  <c r="R248" i="460"/>
  <c r="S248" i="460" s="1"/>
  <c r="P248" i="460"/>
  <c r="M248" i="460"/>
  <c r="J248" i="460"/>
  <c r="G248" i="460"/>
  <c r="R247" i="460"/>
  <c r="S247" i="460" s="1"/>
  <c r="P247" i="460"/>
  <c r="M247" i="460"/>
  <c r="J247" i="460"/>
  <c r="G247" i="460"/>
  <c r="R246" i="460"/>
  <c r="S246" i="460" s="1"/>
  <c r="P246" i="460"/>
  <c r="M246" i="460"/>
  <c r="J246" i="460"/>
  <c r="G246" i="460"/>
  <c r="R245" i="460"/>
  <c r="S245" i="460" s="1"/>
  <c r="P245" i="460"/>
  <c r="M245" i="460"/>
  <c r="J245" i="460"/>
  <c r="G245" i="460"/>
  <c r="R244" i="460"/>
  <c r="S244" i="460" s="1"/>
  <c r="P244" i="460"/>
  <c r="M244" i="460"/>
  <c r="J244" i="460"/>
  <c r="G244" i="460"/>
  <c r="R243" i="460"/>
  <c r="S243" i="460" s="1"/>
  <c r="P243" i="460"/>
  <c r="M243" i="460"/>
  <c r="J243" i="460"/>
  <c r="G243" i="460"/>
  <c r="R242" i="460"/>
  <c r="S242" i="460" s="1"/>
  <c r="P242" i="460"/>
  <c r="M242" i="460"/>
  <c r="J242" i="460"/>
  <c r="E242" i="460"/>
  <c r="G242" i="460" s="1"/>
  <c r="R241" i="460"/>
  <c r="S241" i="460" s="1"/>
  <c r="P241" i="460"/>
  <c r="M241" i="460"/>
  <c r="J241" i="460"/>
  <c r="E241" i="460"/>
  <c r="G241" i="460" s="1"/>
  <c r="R240" i="460"/>
  <c r="S240" i="460" s="1"/>
  <c r="P240" i="460"/>
  <c r="M240" i="460"/>
  <c r="J240" i="460"/>
  <c r="G240" i="460"/>
  <c r="R239" i="460"/>
  <c r="S239" i="460" s="1"/>
  <c r="P239" i="460"/>
  <c r="M239" i="460"/>
  <c r="J239" i="460"/>
  <c r="G239" i="460"/>
  <c r="R238" i="460"/>
  <c r="S238" i="460" s="1"/>
  <c r="P238" i="460"/>
  <c r="M238" i="460"/>
  <c r="J238" i="460"/>
  <c r="G238" i="460"/>
  <c r="R237" i="460"/>
  <c r="S237" i="460" s="1"/>
  <c r="P237" i="460"/>
  <c r="M237" i="460"/>
  <c r="J237" i="460"/>
  <c r="G237" i="460"/>
  <c r="R236" i="460"/>
  <c r="S236" i="460" s="1"/>
  <c r="P236" i="460"/>
  <c r="M236" i="460"/>
  <c r="J236" i="460"/>
  <c r="E236" i="460"/>
  <c r="G236" i="460" s="1"/>
  <c r="R235" i="460"/>
  <c r="S235" i="460" s="1"/>
  <c r="P235" i="460"/>
  <c r="M235" i="460"/>
  <c r="J235" i="460"/>
  <c r="G235" i="460"/>
  <c r="R230" i="460"/>
  <c r="S230" i="460" s="1"/>
  <c r="P230" i="460"/>
  <c r="P229" i="460" s="1"/>
  <c r="M230" i="460"/>
  <c r="M229" i="460" s="1"/>
  <c r="J230" i="460"/>
  <c r="G230" i="460"/>
  <c r="G229" i="460" s="1"/>
  <c r="J229" i="460"/>
  <c r="R227" i="460"/>
  <c r="S227" i="460" s="1"/>
  <c r="P227" i="460"/>
  <c r="M227" i="460"/>
  <c r="J227" i="460"/>
  <c r="G227" i="460"/>
  <c r="R226" i="460"/>
  <c r="S226" i="460" s="1"/>
  <c r="P226" i="460"/>
  <c r="M226" i="460"/>
  <c r="J226" i="460"/>
  <c r="G226" i="460"/>
  <c r="R225" i="460"/>
  <c r="S225" i="460" s="1"/>
  <c r="P225" i="460"/>
  <c r="M225" i="460"/>
  <c r="J225" i="460"/>
  <c r="G225" i="460"/>
  <c r="R224" i="460"/>
  <c r="S224" i="460" s="1"/>
  <c r="P224" i="460"/>
  <c r="M224" i="460"/>
  <c r="J224" i="460"/>
  <c r="G224" i="460"/>
  <c r="R223" i="460"/>
  <c r="S223" i="460" s="1"/>
  <c r="P223" i="460"/>
  <c r="M223" i="460"/>
  <c r="J223" i="460"/>
  <c r="G223" i="460"/>
  <c r="R222" i="460"/>
  <c r="S222" i="460" s="1"/>
  <c r="P222" i="460"/>
  <c r="M222" i="460"/>
  <c r="J222" i="460"/>
  <c r="G222" i="460"/>
  <c r="R221" i="460"/>
  <c r="S221" i="460" s="1"/>
  <c r="P221" i="460"/>
  <c r="M221" i="460"/>
  <c r="J221" i="460"/>
  <c r="G221" i="460"/>
  <c r="R220" i="460"/>
  <c r="S220" i="460" s="1"/>
  <c r="P220" i="460"/>
  <c r="M220" i="460"/>
  <c r="J220" i="460"/>
  <c r="G220" i="460"/>
  <c r="R219" i="460"/>
  <c r="S219" i="460" s="1"/>
  <c r="P219" i="460"/>
  <c r="M219" i="460"/>
  <c r="J219" i="460"/>
  <c r="G219" i="460"/>
  <c r="R218" i="460"/>
  <c r="S218" i="460" s="1"/>
  <c r="P218" i="460"/>
  <c r="M218" i="460"/>
  <c r="J218" i="460"/>
  <c r="G218" i="460"/>
  <c r="R217" i="460"/>
  <c r="S217" i="460" s="1"/>
  <c r="P217" i="460"/>
  <c r="M217" i="460"/>
  <c r="J217" i="460"/>
  <c r="G217" i="460"/>
  <c r="R216" i="460"/>
  <c r="S216" i="460" s="1"/>
  <c r="P216" i="460"/>
  <c r="M216" i="460"/>
  <c r="J216" i="460"/>
  <c r="G216" i="460"/>
  <c r="R215" i="460"/>
  <c r="S215" i="460" s="1"/>
  <c r="P215" i="460"/>
  <c r="M215" i="460"/>
  <c r="J215" i="460"/>
  <c r="G215" i="460"/>
  <c r="R214" i="460"/>
  <c r="S214" i="460" s="1"/>
  <c r="P214" i="460"/>
  <c r="M214" i="460"/>
  <c r="J214" i="460"/>
  <c r="G214" i="460"/>
  <c r="R213" i="460"/>
  <c r="S213" i="460" s="1"/>
  <c r="P213" i="460"/>
  <c r="M213" i="460"/>
  <c r="J213" i="460"/>
  <c r="G213" i="460"/>
  <c r="R212" i="460"/>
  <c r="S212" i="460" s="1"/>
  <c r="P212" i="460"/>
  <c r="M212" i="460"/>
  <c r="J212" i="460"/>
  <c r="G212" i="460"/>
  <c r="R211" i="460"/>
  <c r="S211" i="460" s="1"/>
  <c r="T211" i="460" s="1"/>
  <c r="P211" i="460"/>
  <c r="M211" i="460"/>
  <c r="J211" i="460"/>
  <c r="G211" i="460"/>
  <c r="R210" i="460"/>
  <c r="S210" i="460" s="1"/>
  <c r="P210" i="460"/>
  <c r="M210" i="460"/>
  <c r="J210" i="460"/>
  <c r="G210" i="460"/>
  <c r="R209" i="460"/>
  <c r="S209" i="460" s="1"/>
  <c r="P209" i="460"/>
  <c r="M209" i="460"/>
  <c r="J209" i="460"/>
  <c r="G209" i="460"/>
  <c r="R208" i="460"/>
  <c r="S208" i="460" s="1"/>
  <c r="P208" i="460"/>
  <c r="M208" i="460"/>
  <c r="J208" i="460"/>
  <c r="G208" i="460"/>
  <c r="R207" i="460"/>
  <c r="S207" i="460" s="1"/>
  <c r="P207" i="460"/>
  <c r="M207" i="460"/>
  <c r="J207" i="460"/>
  <c r="G207" i="460"/>
  <c r="R206" i="460"/>
  <c r="S206" i="460" s="1"/>
  <c r="P206" i="460"/>
  <c r="M206" i="460"/>
  <c r="J206" i="460"/>
  <c r="G206" i="460"/>
  <c r="R205" i="460"/>
  <c r="S205" i="460" s="1"/>
  <c r="P205" i="460"/>
  <c r="M205" i="460"/>
  <c r="J205" i="460"/>
  <c r="G205" i="460"/>
  <c r="R204" i="460"/>
  <c r="S204" i="460" s="1"/>
  <c r="P204" i="460"/>
  <c r="M204" i="460"/>
  <c r="J204" i="460"/>
  <c r="G204" i="460"/>
  <c r="R203" i="460"/>
  <c r="S203" i="460" s="1"/>
  <c r="P203" i="460"/>
  <c r="M203" i="460"/>
  <c r="J203" i="460"/>
  <c r="G203" i="460"/>
  <c r="R202" i="460"/>
  <c r="S202" i="460" s="1"/>
  <c r="P202" i="460"/>
  <c r="M202" i="460"/>
  <c r="J202" i="460"/>
  <c r="G202" i="460"/>
  <c r="R201" i="460"/>
  <c r="S201" i="460" s="1"/>
  <c r="P201" i="460"/>
  <c r="M201" i="460"/>
  <c r="J201" i="460"/>
  <c r="G201" i="460"/>
  <c r="R200" i="460"/>
  <c r="S200" i="460" s="1"/>
  <c r="P200" i="460"/>
  <c r="M200" i="460"/>
  <c r="J200" i="460"/>
  <c r="G200" i="460"/>
  <c r="R199" i="460"/>
  <c r="S199" i="460" s="1"/>
  <c r="P199" i="460"/>
  <c r="M199" i="460"/>
  <c r="J199" i="460"/>
  <c r="G199" i="460"/>
  <c r="R198" i="460"/>
  <c r="S198" i="460" s="1"/>
  <c r="P198" i="460"/>
  <c r="M198" i="460"/>
  <c r="J198" i="460"/>
  <c r="G198" i="460"/>
  <c r="R197" i="460"/>
  <c r="S197" i="460" s="1"/>
  <c r="P197" i="460"/>
  <c r="M197" i="460"/>
  <c r="J197" i="460"/>
  <c r="G197" i="460"/>
  <c r="R196" i="460"/>
  <c r="S196" i="460" s="1"/>
  <c r="P196" i="460"/>
  <c r="M196" i="460"/>
  <c r="J196" i="460"/>
  <c r="G196" i="460"/>
  <c r="R195" i="460"/>
  <c r="S195" i="460" s="1"/>
  <c r="P195" i="460"/>
  <c r="M195" i="460"/>
  <c r="J195" i="460"/>
  <c r="G195" i="460"/>
  <c r="R194" i="460"/>
  <c r="S194" i="460" s="1"/>
  <c r="P194" i="460"/>
  <c r="M194" i="460"/>
  <c r="J194" i="460"/>
  <c r="G194" i="460"/>
  <c r="R193" i="460"/>
  <c r="S193" i="460" s="1"/>
  <c r="T193" i="460" s="1"/>
  <c r="P193" i="460"/>
  <c r="M193" i="460"/>
  <c r="J193" i="460"/>
  <c r="G193" i="460"/>
  <c r="R192" i="460"/>
  <c r="S192" i="460" s="1"/>
  <c r="P192" i="460"/>
  <c r="M192" i="460"/>
  <c r="J192" i="460"/>
  <c r="G192" i="460"/>
  <c r="R191" i="460"/>
  <c r="S191" i="460" s="1"/>
  <c r="P191" i="460"/>
  <c r="M191" i="460"/>
  <c r="J191" i="460"/>
  <c r="G191" i="460"/>
  <c r="R190" i="460"/>
  <c r="S190" i="460" s="1"/>
  <c r="P190" i="460"/>
  <c r="M190" i="460"/>
  <c r="J190" i="460"/>
  <c r="G190" i="460"/>
  <c r="R189" i="460"/>
  <c r="S189" i="460" s="1"/>
  <c r="P189" i="460"/>
  <c r="M189" i="460"/>
  <c r="J189" i="460"/>
  <c r="G189" i="460"/>
  <c r="R185" i="460"/>
  <c r="S185" i="460" s="1"/>
  <c r="P185" i="460"/>
  <c r="M185" i="460"/>
  <c r="J185" i="460"/>
  <c r="G185" i="460"/>
  <c r="R184" i="460"/>
  <c r="S184" i="460" s="1"/>
  <c r="P184" i="460"/>
  <c r="M184" i="460"/>
  <c r="J184" i="460"/>
  <c r="G184" i="460"/>
  <c r="R183" i="460"/>
  <c r="S183" i="460" s="1"/>
  <c r="P183" i="460"/>
  <c r="M183" i="460"/>
  <c r="J183" i="460"/>
  <c r="G183" i="460"/>
  <c r="R182" i="460"/>
  <c r="S182" i="460" s="1"/>
  <c r="P182" i="460"/>
  <c r="M182" i="460"/>
  <c r="J182" i="460"/>
  <c r="G182" i="460"/>
  <c r="R181" i="460"/>
  <c r="S181" i="460" s="1"/>
  <c r="P181" i="460"/>
  <c r="M181" i="460"/>
  <c r="J181" i="460"/>
  <c r="G181" i="460"/>
  <c r="R180" i="460"/>
  <c r="S180" i="460" s="1"/>
  <c r="P180" i="460"/>
  <c r="M180" i="460"/>
  <c r="J180" i="460"/>
  <c r="G180" i="460"/>
  <c r="R179" i="460"/>
  <c r="S179" i="460" s="1"/>
  <c r="P179" i="460"/>
  <c r="M179" i="460"/>
  <c r="J179" i="460"/>
  <c r="G179" i="460"/>
  <c r="R178" i="460"/>
  <c r="S178" i="460" s="1"/>
  <c r="P178" i="460"/>
  <c r="M178" i="460"/>
  <c r="J178" i="460"/>
  <c r="G178" i="460"/>
  <c r="R177" i="460"/>
  <c r="S177" i="460" s="1"/>
  <c r="P177" i="460"/>
  <c r="M177" i="460"/>
  <c r="J177" i="460"/>
  <c r="G177" i="460"/>
  <c r="R176" i="460"/>
  <c r="S176" i="460" s="1"/>
  <c r="P176" i="460"/>
  <c r="M176" i="460"/>
  <c r="J176" i="460"/>
  <c r="G176" i="460"/>
  <c r="R175" i="460"/>
  <c r="S175" i="460" s="1"/>
  <c r="P175" i="460"/>
  <c r="M175" i="460"/>
  <c r="J175" i="460"/>
  <c r="G175" i="460"/>
  <c r="R174" i="460"/>
  <c r="S174" i="460" s="1"/>
  <c r="P174" i="460"/>
  <c r="M174" i="460"/>
  <c r="J174" i="460"/>
  <c r="G174" i="460"/>
  <c r="R173" i="460"/>
  <c r="S173" i="460" s="1"/>
  <c r="P173" i="460"/>
  <c r="M173" i="460"/>
  <c r="J173" i="460"/>
  <c r="E173" i="460"/>
  <c r="G173" i="460" s="1"/>
  <c r="R172" i="460"/>
  <c r="S172" i="460" s="1"/>
  <c r="P172" i="460"/>
  <c r="M172" i="460"/>
  <c r="J172" i="460"/>
  <c r="G172" i="460"/>
  <c r="R171" i="460"/>
  <c r="S171" i="460" s="1"/>
  <c r="P171" i="460"/>
  <c r="M171" i="460"/>
  <c r="J171" i="460"/>
  <c r="E171" i="460"/>
  <c r="G171" i="460" s="1"/>
  <c r="R170" i="460"/>
  <c r="S170" i="460" s="1"/>
  <c r="P170" i="460"/>
  <c r="M170" i="460"/>
  <c r="J170" i="460"/>
  <c r="R169" i="460"/>
  <c r="S169" i="460" s="1"/>
  <c r="P169" i="460"/>
  <c r="M169" i="460"/>
  <c r="J169" i="460"/>
  <c r="E169" i="460"/>
  <c r="G169" i="460" s="1"/>
  <c r="R163" i="460"/>
  <c r="S163" i="460" s="1"/>
  <c r="P163" i="460"/>
  <c r="M163" i="460"/>
  <c r="J163" i="460"/>
  <c r="G163" i="460"/>
  <c r="R162" i="460"/>
  <c r="S162" i="460" s="1"/>
  <c r="P162" i="460"/>
  <c r="M162" i="460"/>
  <c r="J162" i="460"/>
  <c r="G162" i="460"/>
  <c r="R161" i="460"/>
  <c r="S161" i="460" s="1"/>
  <c r="P161" i="460"/>
  <c r="M161" i="460"/>
  <c r="J161" i="460"/>
  <c r="G161" i="460"/>
  <c r="R160" i="460"/>
  <c r="S160" i="460" s="1"/>
  <c r="P160" i="460"/>
  <c r="M160" i="460"/>
  <c r="J160" i="460"/>
  <c r="G160" i="460"/>
  <c r="R157" i="460"/>
  <c r="S157" i="460" s="1"/>
  <c r="P157" i="460"/>
  <c r="M157" i="460"/>
  <c r="J157" i="460"/>
  <c r="G157" i="460"/>
  <c r="R156" i="460"/>
  <c r="S156" i="460" s="1"/>
  <c r="P156" i="460"/>
  <c r="M156" i="460"/>
  <c r="J156" i="460"/>
  <c r="G156" i="460"/>
  <c r="R155" i="460"/>
  <c r="S155" i="460" s="1"/>
  <c r="P155" i="460"/>
  <c r="M155" i="460"/>
  <c r="J155" i="460"/>
  <c r="G155" i="460"/>
  <c r="R154" i="460"/>
  <c r="S154" i="460" s="1"/>
  <c r="P154" i="460"/>
  <c r="M154" i="460"/>
  <c r="J154" i="460"/>
  <c r="G154" i="460"/>
  <c r="R153" i="460"/>
  <c r="S153" i="460" s="1"/>
  <c r="P153" i="460"/>
  <c r="M153" i="460"/>
  <c r="J153" i="460"/>
  <c r="G153" i="460"/>
  <c r="R152" i="460"/>
  <c r="S152" i="460" s="1"/>
  <c r="P152" i="460"/>
  <c r="M152" i="460"/>
  <c r="J152" i="460"/>
  <c r="G152" i="460"/>
  <c r="R151" i="460"/>
  <c r="S151" i="460" s="1"/>
  <c r="P151" i="460"/>
  <c r="M151" i="460"/>
  <c r="J151" i="460"/>
  <c r="G151" i="460"/>
  <c r="R150" i="460"/>
  <c r="S150" i="460" s="1"/>
  <c r="P150" i="460"/>
  <c r="M150" i="460"/>
  <c r="J150" i="460"/>
  <c r="G150" i="460"/>
  <c r="R146" i="460"/>
  <c r="S146" i="460" s="1"/>
  <c r="P146" i="460"/>
  <c r="M146" i="460"/>
  <c r="J146" i="460"/>
  <c r="G146" i="460"/>
  <c r="R145" i="460"/>
  <c r="S145" i="460" s="1"/>
  <c r="P145" i="460"/>
  <c r="M145" i="460"/>
  <c r="J145" i="460"/>
  <c r="E145" i="460"/>
  <c r="G145" i="460" s="1"/>
  <c r="R144" i="460"/>
  <c r="S144" i="460" s="1"/>
  <c r="P144" i="460"/>
  <c r="M144" i="460"/>
  <c r="J144" i="460"/>
  <c r="G144" i="460"/>
  <c r="R143" i="460"/>
  <c r="S143" i="460" s="1"/>
  <c r="P143" i="460"/>
  <c r="M143" i="460"/>
  <c r="J143" i="460"/>
  <c r="G143" i="460"/>
  <c r="R142" i="460"/>
  <c r="S142" i="460" s="1"/>
  <c r="P142" i="460"/>
  <c r="M142" i="460"/>
  <c r="J142" i="460"/>
  <c r="G142" i="460"/>
  <c r="R141" i="460"/>
  <c r="S141" i="460" s="1"/>
  <c r="P141" i="460"/>
  <c r="M141" i="460"/>
  <c r="J141" i="460"/>
  <c r="G141" i="460"/>
  <c r="R140" i="460"/>
  <c r="S140" i="460" s="1"/>
  <c r="P140" i="460"/>
  <c r="M140" i="460"/>
  <c r="J140" i="460"/>
  <c r="R139" i="460"/>
  <c r="S139" i="460" s="1"/>
  <c r="P139" i="460"/>
  <c r="M139" i="460"/>
  <c r="J139" i="460"/>
  <c r="G139" i="460"/>
  <c r="R138" i="460"/>
  <c r="S138" i="460" s="1"/>
  <c r="P138" i="460"/>
  <c r="M138" i="460"/>
  <c r="J138" i="460"/>
  <c r="E138" i="460"/>
  <c r="G138" i="460" s="1"/>
  <c r="R137" i="460"/>
  <c r="S137" i="460" s="1"/>
  <c r="P137" i="460"/>
  <c r="M137" i="460"/>
  <c r="J137" i="460"/>
  <c r="G137" i="460"/>
  <c r="R133" i="460"/>
  <c r="S133" i="460" s="1"/>
  <c r="P133" i="460"/>
  <c r="M133" i="460"/>
  <c r="J133" i="460"/>
  <c r="G133" i="460"/>
  <c r="R132" i="460"/>
  <c r="S132" i="460" s="1"/>
  <c r="P132" i="460"/>
  <c r="M132" i="460"/>
  <c r="J132" i="460"/>
  <c r="G132" i="460"/>
  <c r="R131" i="460"/>
  <c r="S131" i="460" s="1"/>
  <c r="T131" i="460" s="1"/>
  <c r="P131" i="460"/>
  <c r="M131" i="460"/>
  <c r="J131" i="460"/>
  <c r="G131" i="460"/>
  <c r="R130" i="460"/>
  <c r="S130" i="460" s="1"/>
  <c r="P130" i="460"/>
  <c r="M130" i="460"/>
  <c r="J130" i="460"/>
  <c r="G130" i="460"/>
  <c r="R129" i="460"/>
  <c r="S129" i="460" s="1"/>
  <c r="P129" i="460"/>
  <c r="M129" i="460"/>
  <c r="J129" i="460"/>
  <c r="R128" i="460"/>
  <c r="S128" i="460" s="1"/>
  <c r="P128" i="460"/>
  <c r="M128" i="460"/>
  <c r="J128" i="460"/>
  <c r="E128" i="460"/>
  <c r="R127" i="460"/>
  <c r="S127" i="460" s="1"/>
  <c r="P127" i="460"/>
  <c r="M127" i="460"/>
  <c r="J127" i="460"/>
  <c r="G127" i="460"/>
  <c r="R126" i="460"/>
  <c r="S126" i="460" s="1"/>
  <c r="P126" i="460"/>
  <c r="M126" i="460"/>
  <c r="J126" i="460"/>
  <c r="G126" i="460"/>
  <c r="R125" i="460"/>
  <c r="S125" i="460" s="1"/>
  <c r="P125" i="460"/>
  <c r="M125" i="460"/>
  <c r="J125" i="460"/>
  <c r="G125" i="460"/>
  <c r="R124" i="460"/>
  <c r="S124" i="460" s="1"/>
  <c r="P124" i="460"/>
  <c r="M124" i="460"/>
  <c r="J124" i="460"/>
  <c r="G124" i="460"/>
  <c r="R123" i="460"/>
  <c r="S123" i="460" s="1"/>
  <c r="P123" i="460"/>
  <c r="M123" i="460"/>
  <c r="J123" i="460"/>
  <c r="E123" i="460"/>
  <c r="G123" i="460" s="1"/>
  <c r="R122" i="460"/>
  <c r="S122" i="460" s="1"/>
  <c r="P122" i="460"/>
  <c r="M122" i="460"/>
  <c r="J122" i="460"/>
  <c r="E122" i="460"/>
  <c r="G122" i="460" s="1"/>
  <c r="R121" i="460"/>
  <c r="S121" i="460" s="1"/>
  <c r="P121" i="460"/>
  <c r="M121" i="460"/>
  <c r="J121" i="460"/>
  <c r="G121" i="460"/>
  <c r="R117" i="460"/>
  <c r="S117" i="460" s="1"/>
  <c r="P117" i="460"/>
  <c r="M117" i="460"/>
  <c r="J117" i="460"/>
  <c r="G117" i="460"/>
  <c r="R116" i="460"/>
  <c r="S116" i="460" s="1"/>
  <c r="P116" i="460"/>
  <c r="M116" i="460"/>
  <c r="J116" i="460"/>
  <c r="G116" i="460"/>
  <c r="R115" i="460"/>
  <c r="S115" i="460" s="1"/>
  <c r="P115" i="460"/>
  <c r="M115" i="460"/>
  <c r="J115" i="460"/>
  <c r="G115" i="460"/>
  <c r="R114" i="460"/>
  <c r="S114" i="460" s="1"/>
  <c r="P114" i="460"/>
  <c r="M114" i="460"/>
  <c r="J114" i="460"/>
  <c r="G114" i="460"/>
  <c r="R113" i="460"/>
  <c r="S113" i="460" s="1"/>
  <c r="P113" i="460"/>
  <c r="M113" i="460"/>
  <c r="J113" i="460"/>
  <c r="G113" i="460"/>
  <c r="R112" i="460"/>
  <c r="S112" i="460" s="1"/>
  <c r="P112" i="460"/>
  <c r="M112" i="460"/>
  <c r="J112" i="460"/>
  <c r="G112" i="460"/>
  <c r="R111" i="460"/>
  <c r="S111" i="460" s="1"/>
  <c r="P111" i="460"/>
  <c r="M111" i="460"/>
  <c r="J111" i="460"/>
  <c r="G111" i="460"/>
  <c r="R107" i="460"/>
  <c r="W107" i="460" s="1"/>
  <c r="X107" i="460" s="1"/>
  <c r="P107" i="460"/>
  <c r="M107" i="460"/>
  <c r="J107" i="460"/>
  <c r="G107" i="460"/>
  <c r="W106" i="460"/>
  <c r="X106" i="460" s="1"/>
  <c r="R106" i="460"/>
  <c r="S106" i="460" s="1"/>
  <c r="P106" i="460"/>
  <c r="M106" i="460"/>
  <c r="J106" i="460"/>
  <c r="G106" i="460"/>
  <c r="W105" i="460"/>
  <c r="X105" i="460" s="1"/>
  <c r="R105" i="460"/>
  <c r="S105" i="460" s="1"/>
  <c r="P105" i="460"/>
  <c r="M105" i="460"/>
  <c r="J105" i="460"/>
  <c r="G105" i="460"/>
  <c r="W104" i="460"/>
  <c r="X104" i="460" s="1"/>
  <c r="R104" i="460"/>
  <c r="S104" i="460" s="1"/>
  <c r="P104" i="460"/>
  <c r="M104" i="460"/>
  <c r="J104" i="460"/>
  <c r="G104" i="460"/>
  <c r="W103" i="460"/>
  <c r="X103" i="460" s="1"/>
  <c r="R103" i="460"/>
  <c r="S103" i="460" s="1"/>
  <c r="P103" i="460"/>
  <c r="M103" i="460"/>
  <c r="J103" i="460"/>
  <c r="G103" i="460"/>
  <c r="W102" i="460"/>
  <c r="X102" i="460" s="1"/>
  <c r="R102" i="460"/>
  <c r="S102" i="460" s="1"/>
  <c r="P102" i="460"/>
  <c r="M102" i="460"/>
  <c r="J102" i="460"/>
  <c r="G102" i="460"/>
  <c r="W101" i="460"/>
  <c r="X101" i="460" s="1"/>
  <c r="R101" i="460"/>
  <c r="S101" i="460" s="1"/>
  <c r="P101" i="460"/>
  <c r="M101" i="460"/>
  <c r="J101" i="460"/>
  <c r="G101" i="460"/>
  <c r="R97" i="460"/>
  <c r="S97" i="460" s="1"/>
  <c r="P97" i="460"/>
  <c r="M97" i="460"/>
  <c r="J97" i="460"/>
  <c r="G97" i="460"/>
  <c r="R96" i="460"/>
  <c r="S96" i="460" s="1"/>
  <c r="P96" i="460"/>
  <c r="M96" i="460"/>
  <c r="J96" i="460"/>
  <c r="G96" i="460"/>
  <c r="R95" i="460"/>
  <c r="S95" i="460" s="1"/>
  <c r="P95" i="460"/>
  <c r="M95" i="460"/>
  <c r="J95" i="460"/>
  <c r="G95" i="460"/>
  <c r="R94" i="460"/>
  <c r="S94" i="460" s="1"/>
  <c r="P94" i="460"/>
  <c r="M94" i="460"/>
  <c r="J94" i="460"/>
  <c r="G94" i="460"/>
  <c r="R93" i="460"/>
  <c r="S93" i="460" s="1"/>
  <c r="P93" i="460"/>
  <c r="M93" i="460"/>
  <c r="J93" i="460"/>
  <c r="G93" i="460"/>
  <c r="R92" i="460"/>
  <c r="S92" i="460" s="1"/>
  <c r="P92" i="460"/>
  <c r="M92" i="460"/>
  <c r="J92" i="460"/>
  <c r="G92" i="460"/>
  <c r="R91" i="460"/>
  <c r="S91" i="460" s="1"/>
  <c r="P91" i="460"/>
  <c r="M91" i="460"/>
  <c r="J91" i="460"/>
  <c r="G91" i="460"/>
  <c r="R90" i="460"/>
  <c r="S90" i="460" s="1"/>
  <c r="P90" i="460"/>
  <c r="M90" i="460"/>
  <c r="J90" i="460"/>
  <c r="G90" i="460"/>
  <c r="R89" i="460"/>
  <c r="S89" i="460" s="1"/>
  <c r="P89" i="460"/>
  <c r="M89" i="460"/>
  <c r="J89" i="460"/>
  <c r="G89" i="460"/>
  <c r="R88" i="460"/>
  <c r="S88" i="460" s="1"/>
  <c r="P88" i="460"/>
  <c r="M88" i="460"/>
  <c r="J88" i="460"/>
  <c r="G88" i="460"/>
  <c r="R87" i="460"/>
  <c r="S87" i="460" s="1"/>
  <c r="P87" i="460"/>
  <c r="M87" i="460"/>
  <c r="J87" i="460"/>
  <c r="G87" i="460"/>
  <c r="R86" i="460"/>
  <c r="S86" i="460" s="1"/>
  <c r="P86" i="460"/>
  <c r="M86" i="460"/>
  <c r="J86" i="460"/>
  <c r="G86" i="460"/>
  <c r="R85" i="460"/>
  <c r="S85" i="460" s="1"/>
  <c r="P85" i="460"/>
  <c r="M85" i="460"/>
  <c r="J85" i="460"/>
  <c r="G85" i="460"/>
  <c r="R84" i="460"/>
  <c r="S84" i="460" s="1"/>
  <c r="P84" i="460"/>
  <c r="M84" i="460"/>
  <c r="J84" i="460"/>
  <c r="G84" i="460"/>
  <c r="R83" i="460"/>
  <c r="S83" i="460" s="1"/>
  <c r="P83" i="460"/>
  <c r="M83" i="460"/>
  <c r="J83" i="460"/>
  <c r="G83" i="460"/>
  <c r="R82" i="460"/>
  <c r="S82" i="460" s="1"/>
  <c r="P82" i="460"/>
  <c r="M82" i="460"/>
  <c r="J82" i="460"/>
  <c r="G82" i="460"/>
  <c r="R81" i="460"/>
  <c r="S81" i="460" s="1"/>
  <c r="P81" i="460"/>
  <c r="M81" i="460"/>
  <c r="J81" i="460"/>
  <c r="G81" i="460"/>
  <c r="R80" i="460"/>
  <c r="S80" i="460" s="1"/>
  <c r="P80" i="460"/>
  <c r="M80" i="460"/>
  <c r="J80" i="460"/>
  <c r="G80" i="460"/>
  <c r="R79" i="460"/>
  <c r="S79" i="460" s="1"/>
  <c r="P79" i="460"/>
  <c r="M79" i="460"/>
  <c r="J79" i="460"/>
  <c r="G79" i="460"/>
  <c r="R78" i="460"/>
  <c r="S78" i="460" s="1"/>
  <c r="P78" i="460"/>
  <c r="M78" i="460"/>
  <c r="J78" i="460"/>
  <c r="G78" i="460"/>
  <c r="R77" i="460"/>
  <c r="S77" i="460" s="1"/>
  <c r="P77" i="460"/>
  <c r="M77" i="460"/>
  <c r="J77" i="460"/>
  <c r="G77" i="460"/>
  <c r="R76" i="460"/>
  <c r="S76" i="460" s="1"/>
  <c r="P76" i="460"/>
  <c r="M76" i="460"/>
  <c r="J76" i="460"/>
  <c r="G76" i="460"/>
  <c r="R75" i="460"/>
  <c r="S75" i="460" s="1"/>
  <c r="P75" i="460"/>
  <c r="M75" i="460"/>
  <c r="J75" i="460"/>
  <c r="G75" i="460"/>
  <c r="R74" i="460"/>
  <c r="S74" i="460" s="1"/>
  <c r="P74" i="460"/>
  <c r="M74" i="460"/>
  <c r="J74" i="460"/>
  <c r="G74" i="460"/>
  <c r="R70" i="460"/>
  <c r="S70" i="460" s="1"/>
  <c r="P70" i="460"/>
  <c r="M70" i="460"/>
  <c r="G70" i="460"/>
  <c r="R69" i="460"/>
  <c r="S69" i="460" s="1"/>
  <c r="P69" i="460"/>
  <c r="M69" i="460"/>
  <c r="G69" i="460"/>
  <c r="R68" i="460"/>
  <c r="S68" i="460" s="1"/>
  <c r="P68" i="460"/>
  <c r="M68" i="460"/>
  <c r="G68" i="460"/>
  <c r="R67" i="460"/>
  <c r="S67" i="460" s="1"/>
  <c r="P67" i="460"/>
  <c r="M67" i="460"/>
  <c r="G67" i="460"/>
  <c r="R66" i="460"/>
  <c r="S66" i="460" s="1"/>
  <c r="P66" i="460"/>
  <c r="M66" i="460"/>
  <c r="G66" i="460"/>
  <c r="R65" i="460"/>
  <c r="S65" i="460" s="1"/>
  <c r="P65" i="460"/>
  <c r="M65" i="460"/>
  <c r="G65" i="460"/>
  <c r="S64" i="460"/>
  <c r="R64" i="460"/>
  <c r="P64" i="460"/>
  <c r="M64" i="460"/>
  <c r="G64" i="460"/>
  <c r="R63" i="460"/>
  <c r="S63" i="460" s="1"/>
  <c r="P63" i="460"/>
  <c r="M63" i="460"/>
  <c r="G63" i="460"/>
  <c r="R62" i="460"/>
  <c r="S62" i="460" s="1"/>
  <c r="P62" i="460"/>
  <c r="M62" i="460"/>
  <c r="G62" i="460"/>
  <c r="R61" i="460"/>
  <c r="S61" i="460" s="1"/>
  <c r="P61" i="460"/>
  <c r="M61" i="460"/>
  <c r="G61" i="460"/>
  <c r="R60" i="460"/>
  <c r="S60" i="460" s="1"/>
  <c r="P60" i="460"/>
  <c r="M60" i="460"/>
  <c r="G60" i="460"/>
  <c r="R59" i="460"/>
  <c r="S59" i="460" s="1"/>
  <c r="P59" i="460"/>
  <c r="M59" i="460"/>
  <c r="G59" i="460"/>
  <c r="R58" i="460"/>
  <c r="S58" i="460" s="1"/>
  <c r="P58" i="460"/>
  <c r="M58" i="460"/>
  <c r="G58" i="460"/>
  <c r="R57" i="460"/>
  <c r="S57" i="460" s="1"/>
  <c r="P57" i="460"/>
  <c r="M57" i="460"/>
  <c r="G57" i="460"/>
  <c r="R56" i="460"/>
  <c r="S56" i="460" s="1"/>
  <c r="P56" i="460"/>
  <c r="M56" i="460"/>
  <c r="G56" i="460"/>
  <c r="R55" i="460"/>
  <c r="S55" i="460" s="1"/>
  <c r="P55" i="460"/>
  <c r="M55" i="460"/>
  <c r="G55" i="460"/>
  <c r="R54" i="460"/>
  <c r="S54" i="460" s="1"/>
  <c r="P54" i="460"/>
  <c r="M54" i="460"/>
  <c r="G54" i="460"/>
  <c r="R53" i="460"/>
  <c r="S53" i="460" s="1"/>
  <c r="P53" i="460"/>
  <c r="M53" i="460"/>
  <c r="G53" i="460"/>
  <c r="J52" i="460"/>
  <c r="R49" i="460"/>
  <c r="S49" i="460" s="1"/>
  <c r="P49" i="460"/>
  <c r="M49" i="460"/>
  <c r="J49" i="460"/>
  <c r="G49" i="460"/>
  <c r="R48" i="460"/>
  <c r="S48" i="460" s="1"/>
  <c r="P48" i="460"/>
  <c r="M48" i="460"/>
  <c r="J48" i="460"/>
  <c r="G48" i="460"/>
  <c r="R47" i="460"/>
  <c r="S47" i="460" s="1"/>
  <c r="P47" i="460"/>
  <c r="M47" i="460"/>
  <c r="J47" i="460"/>
  <c r="G47" i="460"/>
  <c r="R46" i="460"/>
  <c r="S46" i="460" s="1"/>
  <c r="P46" i="460"/>
  <c r="M46" i="460"/>
  <c r="J46" i="460"/>
  <c r="G46" i="460"/>
  <c r="R45" i="460"/>
  <c r="S45" i="460" s="1"/>
  <c r="P45" i="460"/>
  <c r="M45" i="460"/>
  <c r="J45" i="460"/>
  <c r="G45" i="460"/>
  <c r="R44" i="460"/>
  <c r="S44" i="460" s="1"/>
  <c r="P44" i="460"/>
  <c r="M44" i="460"/>
  <c r="J44" i="460"/>
  <c r="G44" i="460"/>
  <c r="R43" i="460"/>
  <c r="S43" i="460" s="1"/>
  <c r="P43" i="460"/>
  <c r="M43" i="460"/>
  <c r="J43" i="460"/>
  <c r="G43" i="460"/>
  <c r="R42" i="460"/>
  <c r="S42" i="460" s="1"/>
  <c r="P42" i="460"/>
  <c r="M42" i="460"/>
  <c r="J42" i="460"/>
  <c r="G42" i="460"/>
  <c r="R41" i="460"/>
  <c r="S41" i="460" s="1"/>
  <c r="P41" i="460"/>
  <c r="M41" i="460"/>
  <c r="J41" i="460"/>
  <c r="G41" i="460"/>
  <c r="R40" i="460"/>
  <c r="S40" i="460" s="1"/>
  <c r="P40" i="460"/>
  <c r="M40" i="460"/>
  <c r="J40" i="460"/>
  <c r="G40" i="460"/>
  <c r="R39" i="460"/>
  <c r="S39" i="460" s="1"/>
  <c r="P39" i="460"/>
  <c r="M39" i="460"/>
  <c r="J39" i="460"/>
  <c r="G39" i="460"/>
  <c r="R38" i="460"/>
  <c r="S38" i="460" s="1"/>
  <c r="P38" i="460"/>
  <c r="M38" i="460"/>
  <c r="J38" i="460"/>
  <c r="G38" i="460"/>
  <c r="R37" i="460"/>
  <c r="S37" i="460" s="1"/>
  <c r="P37" i="460"/>
  <c r="M37" i="460"/>
  <c r="J37" i="460"/>
  <c r="G37" i="460"/>
  <c r="R36" i="460"/>
  <c r="S36" i="460" s="1"/>
  <c r="P36" i="460"/>
  <c r="M36" i="460"/>
  <c r="J36" i="460"/>
  <c r="G36" i="460"/>
  <c r="R35" i="460"/>
  <c r="S35" i="460" s="1"/>
  <c r="P35" i="460"/>
  <c r="M35" i="460"/>
  <c r="J35" i="460"/>
  <c r="G35" i="460"/>
  <c r="R34" i="460"/>
  <c r="S34" i="460" s="1"/>
  <c r="P34" i="460"/>
  <c r="M34" i="460"/>
  <c r="J34" i="460"/>
  <c r="G34" i="460"/>
  <c r="R33" i="460"/>
  <c r="S33" i="460" s="1"/>
  <c r="P33" i="460"/>
  <c r="M33" i="460"/>
  <c r="J33" i="460"/>
  <c r="G33" i="460"/>
  <c r="R32" i="460"/>
  <c r="S32" i="460" s="1"/>
  <c r="P32" i="460"/>
  <c r="M32" i="460"/>
  <c r="J32" i="460"/>
  <c r="G32" i="460"/>
  <c r="R31" i="460"/>
  <c r="S31" i="460" s="1"/>
  <c r="P31" i="460"/>
  <c r="M31" i="460"/>
  <c r="J31" i="460"/>
  <c r="G31" i="460"/>
  <c r="R30" i="460"/>
  <c r="S30" i="460" s="1"/>
  <c r="P30" i="460"/>
  <c r="M30" i="460"/>
  <c r="J30" i="460"/>
  <c r="G30" i="460"/>
  <c r="R27" i="460"/>
  <c r="S27" i="460" s="1"/>
  <c r="P27" i="460"/>
  <c r="M27" i="460"/>
  <c r="J27" i="460"/>
  <c r="G27" i="460"/>
  <c r="R26" i="460"/>
  <c r="S26" i="460" s="1"/>
  <c r="P26" i="460"/>
  <c r="M26" i="460"/>
  <c r="J26" i="460"/>
  <c r="G26" i="460"/>
  <c r="I16" i="460"/>
  <c r="E16" i="460"/>
  <c r="T81" i="460" l="1"/>
  <c r="J234" i="460"/>
  <c r="J25" i="460"/>
  <c r="T49" i="460"/>
  <c r="P52" i="460"/>
  <c r="T196" i="460"/>
  <c r="T200" i="460"/>
  <c r="T208" i="460"/>
  <c r="T292" i="460"/>
  <c r="T303" i="460"/>
  <c r="T319" i="460"/>
  <c r="T380" i="460"/>
  <c r="T382" i="460"/>
  <c r="T384" i="460"/>
  <c r="T388" i="460"/>
  <c r="T33" i="460"/>
  <c r="T41" i="460"/>
  <c r="T176" i="460"/>
  <c r="T184" i="460"/>
  <c r="T273" i="460"/>
  <c r="T278" i="460"/>
  <c r="T282" i="460"/>
  <c r="T75" i="460"/>
  <c r="T84" i="460"/>
  <c r="T138" i="460"/>
  <c r="T192" i="460"/>
  <c r="T390" i="460"/>
  <c r="M25" i="460"/>
  <c r="T38" i="460"/>
  <c r="T46" i="460"/>
  <c r="T54" i="460"/>
  <c r="T68" i="460"/>
  <c r="T70" i="460"/>
  <c r="T87" i="460"/>
  <c r="T91" i="460"/>
  <c r="T94" i="460"/>
  <c r="T101" i="460"/>
  <c r="T181" i="460"/>
  <c r="T207" i="460"/>
  <c r="T210" i="460"/>
  <c r="T214" i="460"/>
  <c r="T222" i="460"/>
  <c r="T268" i="460"/>
  <c r="T272" i="460"/>
  <c r="T289" i="460"/>
  <c r="T304" i="460"/>
  <c r="T312" i="460"/>
  <c r="T344" i="460"/>
  <c r="T348" i="460"/>
  <c r="T356" i="460"/>
  <c r="T360" i="460"/>
  <c r="T60" i="460"/>
  <c r="T62" i="460"/>
  <c r="J73" i="460"/>
  <c r="P73" i="460"/>
  <c r="T78" i="460"/>
  <c r="T106" i="460"/>
  <c r="T112" i="460"/>
  <c r="T123" i="460"/>
  <c r="T127" i="460"/>
  <c r="T132" i="460"/>
  <c r="T194" i="460"/>
  <c r="T197" i="460"/>
  <c r="T224" i="460"/>
  <c r="T236" i="460"/>
  <c r="T262" i="460"/>
  <c r="T322" i="460"/>
  <c r="T326" i="460"/>
  <c r="T330" i="460"/>
  <c r="T374" i="460"/>
  <c r="T436" i="460"/>
  <c r="T391" i="460"/>
  <c r="G100" i="460"/>
  <c r="T139" i="460"/>
  <c r="T143" i="460"/>
  <c r="T173" i="460"/>
  <c r="T365" i="460"/>
  <c r="T27" i="460"/>
  <c r="T58" i="460"/>
  <c r="T66" i="460"/>
  <c r="T83" i="460"/>
  <c r="T93" i="460"/>
  <c r="P25" i="460"/>
  <c r="T35" i="460"/>
  <c r="T43" i="460"/>
  <c r="G52" i="460"/>
  <c r="T79" i="460"/>
  <c r="T89" i="460"/>
  <c r="T105" i="460"/>
  <c r="T113" i="460"/>
  <c r="T124" i="460"/>
  <c r="T133" i="460"/>
  <c r="E140" i="460"/>
  <c r="G140" i="460" s="1"/>
  <c r="T140" i="460"/>
  <c r="T144" i="460"/>
  <c r="G149" i="460"/>
  <c r="T155" i="460"/>
  <c r="T170" i="460"/>
  <c r="T174" i="460"/>
  <c r="T201" i="460"/>
  <c r="T212" i="460"/>
  <c r="T216" i="460"/>
  <c r="T219" i="460"/>
  <c r="T240" i="460"/>
  <c r="T256" i="460"/>
  <c r="T263" i="460"/>
  <c r="T266" i="460"/>
  <c r="T270" i="460"/>
  <c r="T279" i="460"/>
  <c r="T309" i="460"/>
  <c r="T338" i="460"/>
  <c r="T342" i="460"/>
  <c r="T346" i="460"/>
  <c r="T354" i="460"/>
  <c r="T358" i="460"/>
  <c r="T400" i="460"/>
  <c r="T404" i="460"/>
  <c r="T406" i="460"/>
  <c r="J29" i="460"/>
  <c r="T32" i="460"/>
  <c r="T36" i="460"/>
  <c r="T40" i="460"/>
  <c r="T44" i="460"/>
  <c r="T48" i="460"/>
  <c r="T56" i="460"/>
  <c r="T64" i="460"/>
  <c r="T76" i="460"/>
  <c r="T96" i="460"/>
  <c r="P120" i="460"/>
  <c r="T137" i="460"/>
  <c r="T152" i="460"/>
  <c r="T156" i="460"/>
  <c r="G159" i="460"/>
  <c r="T162" i="460"/>
  <c r="T171" i="460"/>
  <c r="T206" i="460"/>
  <c r="T217" i="460"/>
  <c r="T223" i="460"/>
  <c r="T237" i="460"/>
  <c r="T241" i="460"/>
  <c r="T264" i="460"/>
  <c r="T267" i="460"/>
  <c r="T280" i="460"/>
  <c r="T284" i="460"/>
  <c r="T287" i="460"/>
  <c r="T291" i="460"/>
  <c r="T298" i="460"/>
  <c r="T302" i="460"/>
  <c r="T306" i="460"/>
  <c r="T314" i="460"/>
  <c r="T321" i="460"/>
  <c r="T325" i="460"/>
  <c r="T332" i="460"/>
  <c r="T335" i="460"/>
  <c r="T339" i="460"/>
  <c r="T343" i="460"/>
  <c r="T351" i="460"/>
  <c r="T355" i="460"/>
  <c r="T359" i="460"/>
  <c r="T363" i="460"/>
  <c r="T367" i="460"/>
  <c r="J372" i="460"/>
  <c r="T412" i="460"/>
  <c r="T414" i="460"/>
  <c r="T420" i="460"/>
  <c r="T424" i="460"/>
  <c r="M372" i="460"/>
  <c r="P372" i="460"/>
  <c r="S372" i="460"/>
  <c r="T288" i="460"/>
  <c r="S159" i="460"/>
  <c r="P159" i="460"/>
  <c r="M149" i="460"/>
  <c r="T116" i="460"/>
  <c r="T114" i="460"/>
  <c r="T117" i="460"/>
  <c r="T115" i="460"/>
  <c r="T47" i="460"/>
  <c r="P29" i="460"/>
  <c r="T34" i="460"/>
  <c r="T45" i="460"/>
  <c r="M52" i="460"/>
  <c r="T55" i="460"/>
  <c r="T59" i="460"/>
  <c r="T63" i="460"/>
  <c r="T67" i="460"/>
  <c r="T77" i="460"/>
  <c r="J100" i="460"/>
  <c r="M110" i="460"/>
  <c r="T122" i="460"/>
  <c r="G128" i="460"/>
  <c r="E129" i="460"/>
  <c r="G129" i="460" s="1"/>
  <c r="G136" i="460"/>
  <c r="S168" i="460"/>
  <c r="T169" i="460"/>
  <c r="T218" i="460"/>
  <c r="T274" i="460"/>
  <c r="T350" i="460"/>
  <c r="T31" i="460"/>
  <c r="G29" i="460"/>
  <c r="M29" i="460"/>
  <c r="T39" i="460"/>
  <c r="T82" i="460"/>
  <c r="T92" i="460"/>
  <c r="P110" i="460"/>
  <c r="T242" i="460"/>
  <c r="T258" i="460"/>
  <c r="T327" i="460"/>
  <c r="T334" i="460"/>
  <c r="T434" i="460"/>
  <c r="T74" i="460"/>
  <c r="T102" i="460"/>
  <c r="T235" i="460"/>
  <c r="G25" i="460"/>
  <c r="T37" i="460"/>
  <c r="T42" i="460"/>
  <c r="T57" i="460"/>
  <c r="T61" i="460"/>
  <c r="T65" i="460"/>
  <c r="T69" i="460"/>
  <c r="G73" i="460"/>
  <c r="M73" i="460"/>
  <c r="T80" i="460"/>
  <c r="T85" i="460"/>
  <c r="T90" i="460"/>
  <c r="T95" i="460"/>
  <c r="T126" i="460"/>
  <c r="P136" i="460"/>
  <c r="T153" i="460"/>
  <c r="P276" i="460"/>
  <c r="T368" i="460"/>
  <c r="J110" i="460"/>
  <c r="M120" i="460"/>
  <c r="P149" i="460"/>
  <c r="T299" i="460"/>
  <c r="T313" i="460"/>
  <c r="T422" i="460"/>
  <c r="T430" i="460"/>
  <c r="M100" i="460"/>
  <c r="P100" i="460"/>
  <c r="J120" i="460"/>
  <c r="T125" i="460"/>
  <c r="T129" i="460"/>
  <c r="T157" i="460"/>
  <c r="J159" i="460"/>
  <c r="J188" i="460"/>
  <c r="T238" i="460"/>
  <c r="T243" i="460"/>
  <c r="T246" i="460"/>
  <c r="J252" i="460"/>
  <c r="J233" i="460" s="1"/>
  <c r="T259" i="460"/>
  <c r="P252" i="460"/>
  <c r="G297" i="460"/>
  <c r="T328" i="460"/>
  <c r="T340" i="460"/>
  <c r="T369" i="460"/>
  <c r="T376" i="460"/>
  <c r="T392" i="460"/>
  <c r="T408" i="460"/>
  <c r="T416" i="460"/>
  <c r="T435" i="460"/>
  <c r="T104" i="460"/>
  <c r="G110" i="460"/>
  <c r="T130" i="460"/>
  <c r="J136" i="460"/>
  <c r="J149" i="460"/>
  <c r="T161" i="460"/>
  <c r="M168" i="460"/>
  <c r="T172" i="460"/>
  <c r="J168" i="460"/>
  <c r="V168" i="460" s="1"/>
  <c r="T177" i="460"/>
  <c r="T190" i="460"/>
  <c r="T198" i="460"/>
  <c r="T204" i="460"/>
  <c r="T215" i="460"/>
  <c r="T220" i="460"/>
  <c r="T227" i="460"/>
  <c r="G234" i="460"/>
  <c r="T244" i="460"/>
  <c r="T247" i="460"/>
  <c r="T260" i="460"/>
  <c r="T271" i="460"/>
  <c r="G276" i="460"/>
  <c r="T283" i="460"/>
  <c r="T310" i="460"/>
  <c r="T331" i="460"/>
  <c r="T336" i="460"/>
  <c r="T347" i="460"/>
  <c r="T352" i="460"/>
  <c r="T370" i="460"/>
  <c r="T378" i="460"/>
  <c r="T386" i="460"/>
  <c r="T394" i="460"/>
  <c r="T402" i="460"/>
  <c r="T410" i="460"/>
  <c r="T418" i="460"/>
  <c r="T426" i="460"/>
  <c r="M136" i="460"/>
  <c r="S52" i="460"/>
  <c r="T53" i="460"/>
  <c r="S120" i="460"/>
  <c r="V120" i="460" s="1"/>
  <c r="T30" i="460"/>
  <c r="S29" i="460"/>
  <c r="V29" i="460" s="1"/>
  <c r="X110" i="460"/>
  <c r="T111" i="460"/>
  <c r="S110" i="460"/>
  <c r="S136" i="460"/>
  <c r="T141" i="460"/>
  <c r="S25" i="460"/>
  <c r="T26" i="460"/>
  <c r="T151" i="460"/>
  <c r="S149" i="460"/>
  <c r="T103" i="460"/>
  <c r="T189" i="460"/>
  <c r="S188" i="460"/>
  <c r="T253" i="460"/>
  <c r="S252" i="460"/>
  <c r="T407" i="460"/>
  <c r="S73" i="460"/>
  <c r="V73" i="460" s="1"/>
  <c r="S107" i="460"/>
  <c r="T107" i="460" s="1"/>
  <c r="M159" i="460"/>
  <c r="T160" i="460"/>
  <c r="T163" i="460"/>
  <c r="T183" i="460"/>
  <c r="G188" i="460"/>
  <c r="T213" i="460"/>
  <c r="P234" i="460"/>
  <c r="T239" i="460"/>
  <c r="T269" i="460"/>
  <c r="M276" i="460"/>
  <c r="T281" i="460"/>
  <c r="T285" i="460"/>
  <c r="T349" i="460"/>
  <c r="T383" i="460"/>
  <c r="T399" i="460"/>
  <c r="T415" i="460"/>
  <c r="T423" i="460"/>
  <c r="T431" i="460"/>
  <c r="P168" i="460"/>
  <c r="M188" i="460"/>
  <c r="T195" i="460"/>
  <c r="T209" i="460"/>
  <c r="T225" i="460"/>
  <c r="M234" i="460"/>
  <c r="T248" i="460"/>
  <c r="M252" i="460"/>
  <c r="T265" i="460"/>
  <c r="J276" i="460"/>
  <c r="T277" i="460"/>
  <c r="S276" i="460"/>
  <c r="S167" i="460"/>
  <c r="S229" i="460"/>
  <c r="T230" i="460"/>
  <c r="T257" i="460"/>
  <c r="T300" i="460"/>
  <c r="S297" i="460"/>
  <c r="T333" i="460"/>
  <c r="T375" i="460"/>
  <c r="J167" i="460"/>
  <c r="J166" i="460" s="1"/>
  <c r="T175" i="460"/>
  <c r="P188" i="460"/>
  <c r="T191" i="460"/>
  <c r="T199" i="460"/>
  <c r="T205" i="460"/>
  <c r="T221" i="460"/>
  <c r="S234" i="460"/>
  <c r="G252" i="460"/>
  <c r="G233" i="460" s="1"/>
  <c r="T254" i="460"/>
  <c r="T261" i="460"/>
  <c r="E170" i="460"/>
  <c r="G170" i="460" s="1"/>
  <c r="G168" i="460" s="1"/>
  <c r="J297" i="460"/>
  <c r="T305" i="460"/>
  <c r="T345" i="460"/>
  <c r="T361" i="460"/>
  <c r="T377" i="460"/>
  <c r="T385" i="460"/>
  <c r="T393" i="460"/>
  <c r="T401" i="460"/>
  <c r="T409" i="460"/>
  <c r="T417" i="460"/>
  <c r="T425" i="460"/>
  <c r="T433" i="460"/>
  <c r="M297" i="460"/>
  <c r="P297" i="460"/>
  <c r="T301" i="460"/>
  <c r="T315" i="460"/>
  <c r="T320" i="460"/>
  <c r="T341" i="460"/>
  <c r="T357" i="460"/>
  <c r="T364" i="460"/>
  <c r="T379" i="460"/>
  <c r="T387" i="460"/>
  <c r="T395" i="460"/>
  <c r="T403" i="460"/>
  <c r="T411" i="460"/>
  <c r="T419" i="460"/>
  <c r="T427" i="460"/>
  <c r="T286" i="460"/>
  <c r="T293" i="460"/>
  <c r="T311" i="460"/>
  <c r="T337" i="460"/>
  <c r="T353" i="460"/>
  <c r="T373" i="460"/>
  <c r="T381" i="460"/>
  <c r="T389" i="460"/>
  <c r="T397" i="460"/>
  <c r="T405" i="460"/>
  <c r="T413" i="460"/>
  <c r="T421" i="460"/>
  <c r="T429" i="460"/>
  <c r="G120" i="460" l="1"/>
  <c r="V159" i="460"/>
  <c r="S233" i="460"/>
  <c r="G167" i="460"/>
  <c r="G166" i="460" s="1"/>
  <c r="G445" i="460" s="1"/>
  <c r="G453" i="460" s="1"/>
  <c r="V188" i="460"/>
  <c r="V252" i="460"/>
  <c r="V149" i="460"/>
  <c r="V136" i="460"/>
  <c r="V110" i="460"/>
  <c r="P233" i="460"/>
  <c r="V276" i="460"/>
  <c r="M233" i="460"/>
  <c r="M167" i="460"/>
  <c r="J445" i="460"/>
  <c r="J449" i="460" s="1"/>
  <c r="T168" i="460"/>
  <c r="V297" i="460"/>
  <c r="S166" i="460"/>
  <c r="T166" i="460" s="1"/>
  <c r="T167" i="460"/>
  <c r="V234" i="460"/>
  <c r="P167" i="460"/>
  <c r="P166" i="460" s="1"/>
  <c r="P445" i="460" s="1"/>
  <c r="V372" i="460"/>
  <c r="S100" i="460"/>
  <c r="V100" i="460" s="1"/>
  <c r="G447" i="460" l="1"/>
  <c r="G457" i="460" s="1"/>
  <c r="G449" i="460"/>
  <c r="G451" i="460"/>
  <c r="M166" i="460"/>
  <c r="M445" i="460" s="1"/>
  <c r="M451" i="460" s="1"/>
  <c r="J451" i="460"/>
  <c r="J453" i="460"/>
  <c r="J447" i="460"/>
  <c r="J457" i="460" s="1"/>
  <c r="J459" i="460" s="1"/>
  <c r="G459" i="460"/>
  <c r="I10" i="460" s="1"/>
  <c r="I12" i="460" s="1"/>
  <c r="I14" i="460"/>
  <c r="V466" i="460" s="1"/>
  <c r="P449" i="460"/>
  <c r="P447" i="460"/>
  <c r="P461" i="460" s="1"/>
  <c r="P463" i="460" s="1"/>
  <c r="P453" i="460"/>
  <c r="P451" i="460"/>
  <c r="S445" i="460"/>
  <c r="M447" i="460" l="1"/>
  <c r="M461" i="460" s="1"/>
  <c r="M466" i="460" s="1"/>
  <c r="M453" i="460"/>
  <c r="M449" i="460"/>
  <c r="S447" i="460"/>
  <c r="S461" i="460" s="1"/>
  <c r="S453" i="460"/>
  <c r="V445" i="460"/>
  <c r="S451" i="460"/>
  <c r="T445" i="460"/>
  <c r="S449" i="460"/>
  <c r="W466" i="460"/>
  <c r="S463" i="460" l="1"/>
  <c r="S466" i="460" s="1"/>
  <c r="I15" i="460"/>
  <c r="I17" i="460" s="1"/>
  <c r="P466" i="460"/>
  <c r="V457" i="458" l="1"/>
  <c r="R436" i="458"/>
  <c r="S436" i="458" s="1"/>
  <c r="P436" i="458"/>
  <c r="M436" i="458"/>
  <c r="J436" i="458"/>
  <c r="R435" i="458"/>
  <c r="S435" i="458" s="1"/>
  <c r="P435" i="458"/>
  <c r="M435" i="458"/>
  <c r="J435" i="458"/>
  <c r="R434" i="458"/>
  <c r="S434" i="458" s="1"/>
  <c r="P434" i="458"/>
  <c r="M434" i="458"/>
  <c r="J434" i="458"/>
  <c r="R433" i="458"/>
  <c r="S433" i="458" s="1"/>
  <c r="T433" i="458" s="1"/>
  <c r="P433" i="458"/>
  <c r="M433" i="458"/>
  <c r="J433" i="458"/>
  <c r="R432" i="458"/>
  <c r="S432" i="458" s="1"/>
  <c r="P432" i="458"/>
  <c r="M432" i="458"/>
  <c r="J432" i="458"/>
  <c r="R431" i="458"/>
  <c r="S431" i="458" s="1"/>
  <c r="T431" i="458" s="1"/>
  <c r="P431" i="458"/>
  <c r="M431" i="458"/>
  <c r="J431" i="458"/>
  <c r="R430" i="458"/>
  <c r="S430" i="458" s="1"/>
  <c r="P430" i="458"/>
  <c r="M430" i="458"/>
  <c r="J430" i="458"/>
  <c r="R429" i="458"/>
  <c r="S429" i="458" s="1"/>
  <c r="T429" i="458" s="1"/>
  <c r="P429" i="458"/>
  <c r="M429" i="458"/>
  <c r="J429" i="458"/>
  <c r="R428" i="458"/>
  <c r="S428" i="458" s="1"/>
  <c r="P428" i="458"/>
  <c r="M428" i="458"/>
  <c r="J428" i="458"/>
  <c r="R427" i="458"/>
  <c r="S427" i="458" s="1"/>
  <c r="T427" i="458" s="1"/>
  <c r="P427" i="458"/>
  <c r="M427" i="458"/>
  <c r="J427" i="458"/>
  <c r="S426" i="458"/>
  <c r="R426" i="458"/>
  <c r="P426" i="458"/>
  <c r="M426" i="458"/>
  <c r="J426" i="458"/>
  <c r="R425" i="458"/>
  <c r="S425" i="458" s="1"/>
  <c r="P425" i="458"/>
  <c r="M425" i="458"/>
  <c r="J425" i="458"/>
  <c r="R424" i="458"/>
  <c r="S424" i="458" s="1"/>
  <c r="P424" i="458"/>
  <c r="M424" i="458"/>
  <c r="J424" i="458"/>
  <c r="R423" i="458"/>
  <c r="S423" i="458" s="1"/>
  <c r="P423" i="458"/>
  <c r="M423" i="458"/>
  <c r="J423" i="458"/>
  <c r="R422" i="458"/>
  <c r="S422" i="458" s="1"/>
  <c r="P422" i="458"/>
  <c r="M422" i="458"/>
  <c r="J422" i="458"/>
  <c r="R421" i="458"/>
  <c r="S421" i="458" s="1"/>
  <c r="P421" i="458"/>
  <c r="M421" i="458"/>
  <c r="J421" i="458"/>
  <c r="R420" i="458"/>
  <c r="S420" i="458" s="1"/>
  <c r="P420" i="458"/>
  <c r="M420" i="458"/>
  <c r="J420" i="458"/>
  <c r="R419" i="458"/>
  <c r="S419" i="458" s="1"/>
  <c r="P419" i="458"/>
  <c r="M419" i="458"/>
  <c r="J419" i="458"/>
  <c r="R418" i="458"/>
  <c r="S418" i="458" s="1"/>
  <c r="P418" i="458"/>
  <c r="M418" i="458"/>
  <c r="J418" i="458"/>
  <c r="R417" i="458"/>
  <c r="S417" i="458" s="1"/>
  <c r="T417" i="458" s="1"/>
  <c r="P417" i="458"/>
  <c r="M417" i="458"/>
  <c r="J417" i="458"/>
  <c r="R416" i="458"/>
  <c r="S416" i="458" s="1"/>
  <c r="P416" i="458"/>
  <c r="M416" i="458"/>
  <c r="J416" i="458"/>
  <c r="R415" i="458"/>
  <c r="S415" i="458" s="1"/>
  <c r="T415" i="458" s="1"/>
  <c r="P415" i="458"/>
  <c r="M415" i="458"/>
  <c r="J415" i="458"/>
  <c r="R414" i="458"/>
  <c r="S414" i="458" s="1"/>
  <c r="P414" i="458"/>
  <c r="M414" i="458"/>
  <c r="J414" i="458"/>
  <c r="R413" i="458"/>
  <c r="S413" i="458" s="1"/>
  <c r="T413" i="458" s="1"/>
  <c r="P413" i="458"/>
  <c r="M413" i="458"/>
  <c r="J413" i="458"/>
  <c r="R412" i="458"/>
  <c r="S412" i="458" s="1"/>
  <c r="P412" i="458"/>
  <c r="M412" i="458"/>
  <c r="J412" i="458"/>
  <c r="R411" i="458"/>
  <c r="S411" i="458" s="1"/>
  <c r="T411" i="458" s="1"/>
  <c r="P411" i="458"/>
  <c r="M411" i="458"/>
  <c r="J411" i="458"/>
  <c r="R410" i="458"/>
  <c r="S410" i="458" s="1"/>
  <c r="P410" i="458"/>
  <c r="M410" i="458"/>
  <c r="J410" i="458"/>
  <c r="R409" i="458"/>
  <c r="S409" i="458" s="1"/>
  <c r="P409" i="458"/>
  <c r="M409" i="458"/>
  <c r="J409" i="458"/>
  <c r="R408" i="458"/>
  <c r="S408" i="458" s="1"/>
  <c r="P408" i="458"/>
  <c r="M408" i="458"/>
  <c r="J408" i="458"/>
  <c r="R407" i="458"/>
  <c r="S407" i="458" s="1"/>
  <c r="P407" i="458"/>
  <c r="M407" i="458"/>
  <c r="J407" i="458"/>
  <c r="R406" i="458"/>
  <c r="S406" i="458" s="1"/>
  <c r="P406" i="458"/>
  <c r="M406" i="458"/>
  <c r="J406" i="458"/>
  <c r="R405" i="458"/>
  <c r="S405" i="458" s="1"/>
  <c r="P405" i="458"/>
  <c r="M405" i="458"/>
  <c r="J405" i="458"/>
  <c r="R404" i="458"/>
  <c r="S404" i="458" s="1"/>
  <c r="P404" i="458"/>
  <c r="M404" i="458"/>
  <c r="J404" i="458"/>
  <c r="R403" i="458"/>
  <c r="S403" i="458" s="1"/>
  <c r="P403" i="458"/>
  <c r="M403" i="458"/>
  <c r="J403" i="458"/>
  <c r="R402" i="458"/>
  <c r="S402" i="458" s="1"/>
  <c r="P402" i="458"/>
  <c r="M402" i="458"/>
  <c r="J402" i="458"/>
  <c r="R401" i="458"/>
  <c r="S401" i="458" s="1"/>
  <c r="P401" i="458"/>
  <c r="M401" i="458"/>
  <c r="J401" i="458"/>
  <c r="R400" i="458"/>
  <c r="S400" i="458" s="1"/>
  <c r="P400" i="458"/>
  <c r="M400" i="458"/>
  <c r="J400" i="458"/>
  <c r="R399" i="458"/>
  <c r="S399" i="458" s="1"/>
  <c r="T399" i="458" s="1"/>
  <c r="P399" i="458"/>
  <c r="M399" i="458"/>
  <c r="J399" i="458"/>
  <c r="R398" i="458"/>
  <c r="S398" i="458" s="1"/>
  <c r="P398" i="458"/>
  <c r="M398" i="458"/>
  <c r="J398" i="458"/>
  <c r="R397" i="458"/>
  <c r="S397" i="458" s="1"/>
  <c r="T397" i="458" s="1"/>
  <c r="P397" i="458"/>
  <c r="M397" i="458"/>
  <c r="J397" i="458"/>
  <c r="R396" i="458"/>
  <c r="S396" i="458" s="1"/>
  <c r="P396" i="458"/>
  <c r="M396" i="458"/>
  <c r="J396" i="458"/>
  <c r="R395" i="458"/>
  <c r="S395" i="458" s="1"/>
  <c r="T395" i="458" s="1"/>
  <c r="P395" i="458"/>
  <c r="M395" i="458"/>
  <c r="J395" i="458"/>
  <c r="R394" i="458"/>
  <c r="S394" i="458" s="1"/>
  <c r="P394" i="458"/>
  <c r="M394" i="458"/>
  <c r="J394" i="458"/>
  <c r="R393" i="458"/>
  <c r="S393" i="458" s="1"/>
  <c r="T393" i="458" s="1"/>
  <c r="P393" i="458"/>
  <c r="M393" i="458"/>
  <c r="J393" i="458"/>
  <c r="S392" i="458"/>
  <c r="R392" i="458"/>
  <c r="P392" i="458"/>
  <c r="M392" i="458"/>
  <c r="J392" i="458"/>
  <c r="R391" i="458"/>
  <c r="S391" i="458" s="1"/>
  <c r="P391" i="458"/>
  <c r="M391" i="458"/>
  <c r="J391" i="458"/>
  <c r="R390" i="458"/>
  <c r="S390" i="458" s="1"/>
  <c r="P390" i="458"/>
  <c r="M390" i="458"/>
  <c r="J390" i="458"/>
  <c r="R389" i="458"/>
  <c r="S389" i="458" s="1"/>
  <c r="P389" i="458"/>
  <c r="M389" i="458"/>
  <c r="J389" i="458"/>
  <c r="R388" i="458"/>
  <c r="S388" i="458" s="1"/>
  <c r="P388" i="458"/>
  <c r="M388" i="458"/>
  <c r="J388" i="458"/>
  <c r="R387" i="458"/>
  <c r="S387" i="458" s="1"/>
  <c r="P387" i="458"/>
  <c r="M387" i="458"/>
  <c r="J387" i="458"/>
  <c r="R386" i="458"/>
  <c r="S386" i="458" s="1"/>
  <c r="P386" i="458"/>
  <c r="M386" i="458"/>
  <c r="J386" i="458"/>
  <c r="R385" i="458"/>
  <c r="S385" i="458" s="1"/>
  <c r="P385" i="458"/>
  <c r="M385" i="458"/>
  <c r="J385" i="458"/>
  <c r="R384" i="458"/>
  <c r="S384" i="458" s="1"/>
  <c r="P384" i="458"/>
  <c r="M384" i="458"/>
  <c r="J384" i="458"/>
  <c r="R383" i="458"/>
  <c r="S383" i="458" s="1"/>
  <c r="P383" i="458"/>
  <c r="M383" i="458"/>
  <c r="J383" i="458"/>
  <c r="R382" i="458"/>
  <c r="S382" i="458" s="1"/>
  <c r="P382" i="458"/>
  <c r="M382" i="458"/>
  <c r="J382" i="458"/>
  <c r="R381" i="458"/>
  <c r="S381" i="458" s="1"/>
  <c r="P381" i="458"/>
  <c r="M381" i="458"/>
  <c r="J381" i="458"/>
  <c r="R380" i="458"/>
  <c r="S380" i="458" s="1"/>
  <c r="P380" i="458"/>
  <c r="M380" i="458"/>
  <c r="J380" i="458"/>
  <c r="R379" i="458"/>
  <c r="S379" i="458" s="1"/>
  <c r="P379" i="458"/>
  <c r="M379" i="458"/>
  <c r="J379" i="458"/>
  <c r="R378" i="458"/>
  <c r="S378" i="458" s="1"/>
  <c r="P378" i="458"/>
  <c r="M378" i="458"/>
  <c r="J378" i="458"/>
  <c r="R377" i="458"/>
  <c r="S377" i="458" s="1"/>
  <c r="P377" i="458"/>
  <c r="M377" i="458"/>
  <c r="J377" i="458"/>
  <c r="S376" i="458"/>
  <c r="R376" i="458"/>
  <c r="P376" i="458"/>
  <c r="M376" i="458"/>
  <c r="J376" i="458"/>
  <c r="R375" i="458"/>
  <c r="S375" i="458" s="1"/>
  <c r="P375" i="458"/>
  <c r="M375" i="458"/>
  <c r="J375" i="458"/>
  <c r="R374" i="458"/>
  <c r="S374" i="458" s="1"/>
  <c r="P374" i="458"/>
  <c r="M374" i="458"/>
  <c r="J374" i="458"/>
  <c r="R373" i="458"/>
  <c r="S373" i="458" s="1"/>
  <c r="P373" i="458"/>
  <c r="M373" i="458"/>
  <c r="J373" i="458"/>
  <c r="R370" i="458"/>
  <c r="S370" i="458" s="1"/>
  <c r="P370" i="458"/>
  <c r="M370" i="458"/>
  <c r="J370" i="458"/>
  <c r="G370" i="458"/>
  <c r="R369" i="458"/>
  <c r="S369" i="458" s="1"/>
  <c r="P369" i="458"/>
  <c r="M369" i="458"/>
  <c r="J369" i="458"/>
  <c r="G369" i="458"/>
  <c r="R368" i="458"/>
  <c r="S368" i="458" s="1"/>
  <c r="P368" i="458"/>
  <c r="M368" i="458"/>
  <c r="J368" i="458"/>
  <c r="G368" i="458"/>
  <c r="S367" i="458"/>
  <c r="R367" i="458"/>
  <c r="P367" i="458"/>
  <c r="M367" i="458"/>
  <c r="J367" i="458"/>
  <c r="G367" i="458"/>
  <c r="R366" i="458"/>
  <c r="S366" i="458" s="1"/>
  <c r="P366" i="458"/>
  <c r="M366" i="458"/>
  <c r="J366" i="458"/>
  <c r="G366" i="458"/>
  <c r="R365" i="458"/>
  <c r="S365" i="458" s="1"/>
  <c r="P365" i="458"/>
  <c r="M365" i="458"/>
  <c r="J365" i="458"/>
  <c r="G365" i="458"/>
  <c r="R364" i="458"/>
  <c r="S364" i="458" s="1"/>
  <c r="P364" i="458"/>
  <c r="M364" i="458"/>
  <c r="J364" i="458"/>
  <c r="G364" i="458"/>
  <c r="R363" i="458"/>
  <c r="S363" i="458" s="1"/>
  <c r="P363" i="458"/>
  <c r="M363" i="458"/>
  <c r="J363" i="458"/>
  <c r="G363" i="458"/>
  <c r="R362" i="458"/>
  <c r="S362" i="458" s="1"/>
  <c r="P362" i="458"/>
  <c r="M362" i="458"/>
  <c r="J362" i="458"/>
  <c r="G362" i="458"/>
  <c r="R361" i="458"/>
  <c r="S361" i="458" s="1"/>
  <c r="P361" i="458"/>
  <c r="M361" i="458"/>
  <c r="J361" i="458"/>
  <c r="G361" i="458"/>
  <c r="R360" i="458"/>
  <c r="S360" i="458" s="1"/>
  <c r="P360" i="458"/>
  <c r="M360" i="458"/>
  <c r="J360" i="458"/>
  <c r="G360" i="458"/>
  <c r="R359" i="458"/>
  <c r="S359" i="458" s="1"/>
  <c r="P359" i="458"/>
  <c r="M359" i="458"/>
  <c r="J359" i="458"/>
  <c r="G359" i="458"/>
  <c r="R358" i="458"/>
  <c r="S358" i="458" s="1"/>
  <c r="P358" i="458"/>
  <c r="M358" i="458"/>
  <c r="J358" i="458"/>
  <c r="G358" i="458"/>
  <c r="S357" i="458"/>
  <c r="R357" i="458"/>
  <c r="P357" i="458"/>
  <c r="M357" i="458"/>
  <c r="J357" i="458"/>
  <c r="G357" i="458"/>
  <c r="R356" i="458"/>
  <c r="S356" i="458" s="1"/>
  <c r="P356" i="458"/>
  <c r="M356" i="458"/>
  <c r="J356" i="458"/>
  <c r="G356" i="458"/>
  <c r="R355" i="458"/>
  <c r="S355" i="458" s="1"/>
  <c r="P355" i="458"/>
  <c r="M355" i="458"/>
  <c r="J355" i="458"/>
  <c r="G355" i="458"/>
  <c r="R354" i="458"/>
  <c r="S354" i="458" s="1"/>
  <c r="P354" i="458"/>
  <c r="M354" i="458"/>
  <c r="J354" i="458"/>
  <c r="G354" i="458"/>
  <c r="R353" i="458"/>
  <c r="S353" i="458" s="1"/>
  <c r="P353" i="458"/>
  <c r="M353" i="458"/>
  <c r="J353" i="458"/>
  <c r="G353" i="458"/>
  <c r="R352" i="458"/>
  <c r="S352" i="458" s="1"/>
  <c r="P352" i="458"/>
  <c r="M352" i="458"/>
  <c r="J352" i="458"/>
  <c r="G352" i="458"/>
  <c r="R351" i="458"/>
  <c r="S351" i="458" s="1"/>
  <c r="P351" i="458"/>
  <c r="M351" i="458"/>
  <c r="J351" i="458"/>
  <c r="G351" i="458"/>
  <c r="R350" i="458"/>
  <c r="S350" i="458" s="1"/>
  <c r="P350" i="458"/>
  <c r="M350" i="458"/>
  <c r="J350" i="458"/>
  <c r="G350" i="458"/>
  <c r="R349" i="458"/>
  <c r="S349" i="458" s="1"/>
  <c r="P349" i="458"/>
  <c r="M349" i="458"/>
  <c r="J349" i="458"/>
  <c r="G349" i="458"/>
  <c r="R348" i="458"/>
  <c r="S348" i="458" s="1"/>
  <c r="P348" i="458"/>
  <c r="M348" i="458"/>
  <c r="J348" i="458"/>
  <c r="G348" i="458"/>
  <c r="R347" i="458"/>
  <c r="S347" i="458" s="1"/>
  <c r="P347" i="458"/>
  <c r="M347" i="458"/>
  <c r="J347" i="458"/>
  <c r="G347" i="458"/>
  <c r="R346" i="458"/>
  <c r="S346" i="458" s="1"/>
  <c r="P346" i="458"/>
  <c r="M346" i="458"/>
  <c r="J346" i="458"/>
  <c r="G346" i="458"/>
  <c r="R345" i="458"/>
  <c r="S345" i="458" s="1"/>
  <c r="P345" i="458"/>
  <c r="M345" i="458"/>
  <c r="J345" i="458"/>
  <c r="G345" i="458"/>
  <c r="R344" i="458"/>
  <c r="S344" i="458" s="1"/>
  <c r="P344" i="458"/>
  <c r="M344" i="458"/>
  <c r="J344" i="458"/>
  <c r="G344" i="458"/>
  <c r="R343" i="458"/>
  <c r="S343" i="458" s="1"/>
  <c r="P343" i="458"/>
  <c r="M343" i="458"/>
  <c r="J343" i="458"/>
  <c r="G343" i="458"/>
  <c r="R342" i="458"/>
  <c r="S342" i="458" s="1"/>
  <c r="T342" i="458" s="1"/>
  <c r="P342" i="458"/>
  <c r="M342" i="458"/>
  <c r="J342" i="458"/>
  <c r="G342" i="458"/>
  <c r="R341" i="458"/>
  <c r="S341" i="458" s="1"/>
  <c r="P341" i="458"/>
  <c r="M341" i="458"/>
  <c r="J341" i="458"/>
  <c r="G341" i="458"/>
  <c r="R340" i="458"/>
  <c r="S340" i="458" s="1"/>
  <c r="P340" i="458"/>
  <c r="M340" i="458"/>
  <c r="J340" i="458"/>
  <c r="G340" i="458"/>
  <c r="R339" i="458"/>
  <c r="S339" i="458" s="1"/>
  <c r="P339" i="458"/>
  <c r="M339" i="458"/>
  <c r="J339" i="458"/>
  <c r="G339" i="458"/>
  <c r="R338" i="458"/>
  <c r="S338" i="458" s="1"/>
  <c r="P338" i="458"/>
  <c r="M338" i="458"/>
  <c r="J338" i="458"/>
  <c r="G338" i="458"/>
  <c r="R337" i="458"/>
  <c r="S337" i="458" s="1"/>
  <c r="P337" i="458"/>
  <c r="M337" i="458"/>
  <c r="J337" i="458"/>
  <c r="G337" i="458"/>
  <c r="R336" i="458"/>
  <c r="S336" i="458" s="1"/>
  <c r="P336" i="458"/>
  <c r="M336" i="458"/>
  <c r="J336" i="458"/>
  <c r="G336" i="458"/>
  <c r="R335" i="458"/>
  <c r="S335" i="458" s="1"/>
  <c r="P335" i="458"/>
  <c r="M335" i="458"/>
  <c r="J335" i="458"/>
  <c r="G335" i="458"/>
  <c r="R334" i="458"/>
  <c r="S334" i="458" s="1"/>
  <c r="P334" i="458"/>
  <c r="M334" i="458"/>
  <c r="J334" i="458"/>
  <c r="G334" i="458"/>
  <c r="R333" i="458"/>
  <c r="S333" i="458" s="1"/>
  <c r="P333" i="458"/>
  <c r="M333" i="458"/>
  <c r="J333" i="458"/>
  <c r="G333" i="458"/>
  <c r="R332" i="458"/>
  <c r="S332" i="458" s="1"/>
  <c r="P332" i="458"/>
  <c r="M332" i="458"/>
  <c r="J332" i="458"/>
  <c r="G332" i="458"/>
  <c r="R331" i="458"/>
  <c r="S331" i="458" s="1"/>
  <c r="P331" i="458"/>
  <c r="M331" i="458"/>
  <c r="J331" i="458"/>
  <c r="G331" i="458"/>
  <c r="R330" i="458"/>
  <c r="S330" i="458" s="1"/>
  <c r="P330" i="458"/>
  <c r="M330" i="458"/>
  <c r="J330" i="458"/>
  <c r="G330" i="458"/>
  <c r="R329" i="458"/>
  <c r="S329" i="458" s="1"/>
  <c r="P329" i="458"/>
  <c r="M329" i="458"/>
  <c r="J329" i="458"/>
  <c r="G329" i="458"/>
  <c r="R328" i="458"/>
  <c r="S328" i="458" s="1"/>
  <c r="P328" i="458"/>
  <c r="M328" i="458"/>
  <c r="J328" i="458"/>
  <c r="G328" i="458"/>
  <c r="R327" i="458"/>
  <c r="S327" i="458" s="1"/>
  <c r="P327" i="458"/>
  <c r="M327" i="458"/>
  <c r="J327" i="458"/>
  <c r="G327" i="458"/>
  <c r="R326" i="458"/>
  <c r="S326" i="458" s="1"/>
  <c r="P326" i="458"/>
  <c r="M326" i="458"/>
  <c r="J326" i="458"/>
  <c r="G326" i="458"/>
  <c r="R325" i="458"/>
  <c r="S325" i="458" s="1"/>
  <c r="P325" i="458"/>
  <c r="M325" i="458"/>
  <c r="J325" i="458"/>
  <c r="G325" i="458"/>
  <c r="R324" i="458"/>
  <c r="S324" i="458" s="1"/>
  <c r="P324" i="458"/>
  <c r="M324" i="458"/>
  <c r="J324" i="458"/>
  <c r="G324" i="458"/>
  <c r="R323" i="458"/>
  <c r="S323" i="458" s="1"/>
  <c r="P323" i="458"/>
  <c r="M323" i="458"/>
  <c r="J323" i="458"/>
  <c r="G323" i="458"/>
  <c r="R322" i="458"/>
  <c r="S322" i="458" s="1"/>
  <c r="P322" i="458"/>
  <c r="M322" i="458"/>
  <c r="J322" i="458"/>
  <c r="G322" i="458"/>
  <c r="R321" i="458"/>
  <c r="S321" i="458" s="1"/>
  <c r="P321" i="458"/>
  <c r="M321" i="458"/>
  <c r="J321" i="458"/>
  <c r="G321" i="458"/>
  <c r="R320" i="458"/>
  <c r="S320" i="458" s="1"/>
  <c r="P320" i="458"/>
  <c r="M320" i="458"/>
  <c r="J320" i="458"/>
  <c r="G320" i="458"/>
  <c r="R319" i="458"/>
  <c r="S319" i="458" s="1"/>
  <c r="P319" i="458"/>
  <c r="M319" i="458"/>
  <c r="J319" i="458"/>
  <c r="G319" i="458"/>
  <c r="R318" i="458"/>
  <c r="S318" i="458" s="1"/>
  <c r="P318" i="458"/>
  <c r="M318" i="458"/>
  <c r="J318" i="458"/>
  <c r="G318" i="458"/>
  <c r="R317" i="458"/>
  <c r="S317" i="458" s="1"/>
  <c r="P317" i="458"/>
  <c r="M317" i="458"/>
  <c r="J317" i="458"/>
  <c r="G317" i="458"/>
  <c r="R316" i="458"/>
  <c r="S316" i="458" s="1"/>
  <c r="P316" i="458"/>
  <c r="M316" i="458"/>
  <c r="J316" i="458"/>
  <c r="G316" i="458"/>
  <c r="R315" i="458"/>
  <c r="S315" i="458" s="1"/>
  <c r="P315" i="458"/>
  <c r="M315" i="458"/>
  <c r="J315" i="458"/>
  <c r="G315" i="458"/>
  <c r="R314" i="458"/>
  <c r="S314" i="458" s="1"/>
  <c r="P314" i="458"/>
  <c r="M314" i="458"/>
  <c r="J314" i="458"/>
  <c r="G314" i="458"/>
  <c r="R313" i="458"/>
  <c r="S313" i="458" s="1"/>
  <c r="P313" i="458"/>
  <c r="M313" i="458"/>
  <c r="J313" i="458"/>
  <c r="G313" i="458"/>
  <c r="R312" i="458"/>
  <c r="S312" i="458" s="1"/>
  <c r="P312" i="458"/>
  <c r="M312" i="458"/>
  <c r="J312" i="458"/>
  <c r="G312" i="458"/>
  <c r="R311" i="458"/>
  <c r="S311" i="458" s="1"/>
  <c r="P311" i="458"/>
  <c r="M311" i="458"/>
  <c r="J311" i="458"/>
  <c r="G311" i="458"/>
  <c r="R310" i="458"/>
  <c r="S310" i="458" s="1"/>
  <c r="P310" i="458"/>
  <c r="M310" i="458"/>
  <c r="J310" i="458"/>
  <c r="G310" i="458"/>
  <c r="R309" i="458"/>
  <c r="S309" i="458" s="1"/>
  <c r="P309" i="458"/>
  <c r="M309" i="458"/>
  <c r="J309" i="458"/>
  <c r="G309" i="458"/>
  <c r="R308" i="458"/>
  <c r="S308" i="458" s="1"/>
  <c r="P308" i="458"/>
  <c r="M308" i="458"/>
  <c r="J308" i="458"/>
  <c r="G308" i="458"/>
  <c r="R307" i="458"/>
  <c r="S307" i="458" s="1"/>
  <c r="P307" i="458"/>
  <c r="M307" i="458"/>
  <c r="J307" i="458"/>
  <c r="G307" i="458"/>
  <c r="R306" i="458"/>
  <c r="S306" i="458" s="1"/>
  <c r="P306" i="458"/>
  <c r="M306" i="458"/>
  <c r="J306" i="458"/>
  <c r="G306" i="458"/>
  <c r="R305" i="458"/>
  <c r="S305" i="458" s="1"/>
  <c r="P305" i="458"/>
  <c r="M305" i="458"/>
  <c r="J305" i="458"/>
  <c r="G305" i="458"/>
  <c r="R304" i="458"/>
  <c r="S304" i="458" s="1"/>
  <c r="P304" i="458"/>
  <c r="M304" i="458"/>
  <c r="J304" i="458"/>
  <c r="G304" i="458"/>
  <c r="R303" i="458"/>
  <c r="S303" i="458" s="1"/>
  <c r="P303" i="458"/>
  <c r="M303" i="458"/>
  <c r="J303" i="458"/>
  <c r="G303" i="458"/>
  <c r="R302" i="458"/>
  <c r="S302" i="458" s="1"/>
  <c r="P302" i="458"/>
  <c r="M302" i="458"/>
  <c r="J302" i="458"/>
  <c r="G302" i="458"/>
  <c r="R301" i="458"/>
  <c r="S301" i="458" s="1"/>
  <c r="P301" i="458"/>
  <c r="M301" i="458"/>
  <c r="J301" i="458"/>
  <c r="G301" i="458"/>
  <c r="R300" i="458"/>
  <c r="S300" i="458" s="1"/>
  <c r="T300" i="458" s="1"/>
  <c r="P300" i="458"/>
  <c r="M300" i="458"/>
  <c r="J300" i="458"/>
  <c r="G300" i="458"/>
  <c r="R299" i="458"/>
  <c r="S299" i="458" s="1"/>
  <c r="P299" i="458"/>
  <c r="M299" i="458"/>
  <c r="J299" i="458"/>
  <c r="G299" i="458"/>
  <c r="R298" i="458"/>
  <c r="S298" i="458" s="1"/>
  <c r="P298" i="458"/>
  <c r="M298" i="458"/>
  <c r="J298" i="458"/>
  <c r="G298" i="458"/>
  <c r="R294" i="458"/>
  <c r="S294" i="458" s="1"/>
  <c r="P294" i="458"/>
  <c r="M294" i="458"/>
  <c r="J294" i="458"/>
  <c r="G294" i="458"/>
  <c r="R293" i="458"/>
  <c r="S293" i="458" s="1"/>
  <c r="P293" i="458"/>
  <c r="M293" i="458"/>
  <c r="J293" i="458"/>
  <c r="G293" i="458"/>
  <c r="R292" i="458"/>
  <c r="S292" i="458" s="1"/>
  <c r="P292" i="458"/>
  <c r="M292" i="458"/>
  <c r="J292" i="458"/>
  <c r="G292" i="458"/>
  <c r="S291" i="458"/>
  <c r="R291" i="458"/>
  <c r="P291" i="458"/>
  <c r="M291" i="458"/>
  <c r="J291" i="458"/>
  <c r="G291" i="458"/>
  <c r="R290" i="458"/>
  <c r="S290" i="458" s="1"/>
  <c r="P290" i="458"/>
  <c r="M290" i="458"/>
  <c r="J290" i="458"/>
  <c r="G290" i="458"/>
  <c r="R289" i="458"/>
  <c r="S289" i="458" s="1"/>
  <c r="P289" i="458"/>
  <c r="M289" i="458"/>
  <c r="J289" i="458"/>
  <c r="G289" i="458"/>
  <c r="R288" i="458"/>
  <c r="S288" i="458" s="1"/>
  <c r="P288" i="458"/>
  <c r="M288" i="458"/>
  <c r="J288" i="458"/>
  <c r="G288" i="458"/>
  <c r="R287" i="458"/>
  <c r="S287" i="458" s="1"/>
  <c r="P287" i="458"/>
  <c r="M287" i="458"/>
  <c r="J287" i="458"/>
  <c r="T287" i="458" s="1"/>
  <c r="G287" i="458"/>
  <c r="R286" i="458"/>
  <c r="S286" i="458" s="1"/>
  <c r="P286" i="458"/>
  <c r="M286" i="458"/>
  <c r="J286" i="458"/>
  <c r="G286" i="458"/>
  <c r="R285" i="458"/>
  <c r="S285" i="458" s="1"/>
  <c r="P285" i="458"/>
  <c r="M285" i="458"/>
  <c r="J285" i="458"/>
  <c r="G285" i="458"/>
  <c r="S284" i="458"/>
  <c r="R284" i="458"/>
  <c r="P284" i="458"/>
  <c r="M284" i="458"/>
  <c r="J284" i="458"/>
  <c r="G284" i="458"/>
  <c r="R283" i="458"/>
  <c r="S283" i="458" s="1"/>
  <c r="T283" i="458" s="1"/>
  <c r="P283" i="458"/>
  <c r="M283" i="458"/>
  <c r="J283" i="458"/>
  <c r="G283" i="458"/>
  <c r="R282" i="458"/>
  <c r="S282" i="458" s="1"/>
  <c r="P282" i="458"/>
  <c r="M282" i="458"/>
  <c r="J282" i="458"/>
  <c r="G282" i="458"/>
  <c r="R281" i="458"/>
  <c r="S281" i="458" s="1"/>
  <c r="P281" i="458"/>
  <c r="M281" i="458"/>
  <c r="J281" i="458"/>
  <c r="G281" i="458"/>
  <c r="R280" i="458"/>
  <c r="S280" i="458" s="1"/>
  <c r="P280" i="458"/>
  <c r="M280" i="458"/>
  <c r="J280" i="458"/>
  <c r="G280" i="458"/>
  <c r="R279" i="458"/>
  <c r="S279" i="458" s="1"/>
  <c r="P279" i="458"/>
  <c r="M279" i="458"/>
  <c r="J279" i="458"/>
  <c r="G279" i="458"/>
  <c r="R278" i="458"/>
  <c r="S278" i="458" s="1"/>
  <c r="P278" i="458"/>
  <c r="M278" i="458"/>
  <c r="J278" i="458"/>
  <c r="G278" i="458"/>
  <c r="R277" i="458"/>
  <c r="S277" i="458" s="1"/>
  <c r="P277" i="458"/>
  <c r="M277" i="458"/>
  <c r="J277" i="458"/>
  <c r="G277" i="458"/>
  <c r="R274" i="458"/>
  <c r="S274" i="458" s="1"/>
  <c r="P274" i="458"/>
  <c r="M274" i="458"/>
  <c r="J274" i="458"/>
  <c r="G274" i="458"/>
  <c r="R273" i="458"/>
  <c r="S273" i="458" s="1"/>
  <c r="T273" i="458" s="1"/>
  <c r="P273" i="458"/>
  <c r="M273" i="458"/>
  <c r="J273" i="458"/>
  <c r="G273" i="458"/>
  <c r="R272" i="458"/>
  <c r="S272" i="458" s="1"/>
  <c r="P272" i="458"/>
  <c r="M272" i="458"/>
  <c r="J272" i="458"/>
  <c r="G272" i="458"/>
  <c r="R271" i="458"/>
  <c r="S271" i="458" s="1"/>
  <c r="P271" i="458"/>
  <c r="M271" i="458"/>
  <c r="J271" i="458"/>
  <c r="G271" i="458"/>
  <c r="R270" i="458"/>
  <c r="S270" i="458" s="1"/>
  <c r="P270" i="458"/>
  <c r="M270" i="458"/>
  <c r="J270" i="458"/>
  <c r="G270" i="458"/>
  <c r="R269" i="458"/>
  <c r="S269" i="458" s="1"/>
  <c r="T269" i="458" s="1"/>
  <c r="P269" i="458"/>
  <c r="M269" i="458"/>
  <c r="J269" i="458"/>
  <c r="G269" i="458"/>
  <c r="R268" i="458"/>
  <c r="S268" i="458" s="1"/>
  <c r="P268" i="458"/>
  <c r="M268" i="458"/>
  <c r="J268" i="458"/>
  <c r="G268" i="458"/>
  <c r="R267" i="458"/>
  <c r="S267" i="458" s="1"/>
  <c r="P267" i="458"/>
  <c r="M267" i="458"/>
  <c r="J267" i="458"/>
  <c r="G267" i="458"/>
  <c r="R266" i="458"/>
  <c r="S266" i="458" s="1"/>
  <c r="P266" i="458"/>
  <c r="M266" i="458"/>
  <c r="J266" i="458"/>
  <c r="G266" i="458"/>
  <c r="R265" i="458"/>
  <c r="S265" i="458" s="1"/>
  <c r="P265" i="458"/>
  <c r="M265" i="458"/>
  <c r="J265" i="458"/>
  <c r="G265" i="458"/>
  <c r="R264" i="458"/>
  <c r="S264" i="458" s="1"/>
  <c r="P264" i="458"/>
  <c r="M264" i="458"/>
  <c r="J264" i="458"/>
  <c r="G264" i="458"/>
  <c r="R263" i="458"/>
  <c r="S263" i="458" s="1"/>
  <c r="P263" i="458"/>
  <c r="M263" i="458"/>
  <c r="J263" i="458"/>
  <c r="G263" i="458"/>
  <c r="R262" i="458"/>
  <c r="S262" i="458" s="1"/>
  <c r="P262" i="458"/>
  <c r="M262" i="458"/>
  <c r="J262" i="458"/>
  <c r="G262" i="458"/>
  <c r="R261" i="458"/>
  <c r="S261" i="458" s="1"/>
  <c r="P261" i="458"/>
  <c r="M261" i="458"/>
  <c r="J261" i="458"/>
  <c r="G261" i="458"/>
  <c r="R260" i="458"/>
  <c r="S260" i="458" s="1"/>
  <c r="P260" i="458"/>
  <c r="M260" i="458"/>
  <c r="J260" i="458"/>
  <c r="G260" i="458"/>
  <c r="R259" i="458"/>
  <c r="S259" i="458" s="1"/>
  <c r="P259" i="458"/>
  <c r="M259" i="458"/>
  <c r="J259" i="458"/>
  <c r="G259" i="458"/>
  <c r="R258" i="458"/>
  <c r="S258" i="458" s="1"/>
  <c r="T258" i="458" s="1"/>
  <c r="P258" i="458"/>
  <c r="M258" i="458"/>
  <c r="J258" i="458"/>
  <c r="G258" i="458"/>
  <c r="R257" i="458"/>
  <c r="S257" i="458" s="1"/>
  <c r="T257" i="458" s="1"/>
  <c r="P257" i="458"/>
  <c r="M257" i="458"/>
  <c r="J257" i="458"/>
  <c r="G257" i="458"/>
  <c r="R256" i="458"/>
  <c r="S256" i="458" s="1"/>
  <c r="P256" i="458"/>
  <c r="M256" i="458"/>
  <c r="J256" i="458"/>
  <c r="G256" i="458"/>
  <c r="R255" i="458"/>
  <c r="S255" i="458" s="1"/>
  <c r="P255" i="458"/>
  <c r="M255" i="458"/>
  <c r="J255" i="458"/>
  <c r="G255" i="458"/>
  <c r="R254" i="458"/>
  <c r="S254" i="458" s="1"/>
  <c r="P254" i="458"/>
  <c r="M254" i="458"/>
  <c r="J254" i="458"/>
  <c r="E254" i="458"/>
  <c r="G254" i="458" s="1"/>
  <c r="R253" i="458"/>
  <c r="S253" i="458" s="1"/>
  <c r="P253" i="458"/>
  <c r="M253" i="458"/>
  <c r="J253" i="458"/>
  <c r="G253" i="458"/>
  <c r="R249" i="458"/>
  <c r="S249" i="458" s="1"/>
  <c r="P249" i="458"/>
  <c r="M249" i="458"/>
  <c r="J249" i="458"/>
  <c r="G249" i="458"/>
  <c r="R248" i="458"/>
  <c r="S248" i="458" s="1"/>
  <c r="P248" i="458"/>
  <c r="M248" i="458"/>
  <c r="J248" i="458"/>
  <c r="G248" i="458"/>
  <c r="R247" i="458"/>
  <c r="S247" i="458" s="1"/>
  <c r="P247" i="458"/>
  <c r="M247" i="458"/>
  <c r="J247" i="458"/>
  <c r="G247" i="458"/>
  <c r="R246" i="458"/>
  <c r="S246" i="458" s="1"/>
  <c r="P246" i="458"/>
  <c r="M246" i="458"/>
  <c r="J246" i="458"/>
  <c r="G246" i="458"/>
  <c r="R245" i="458"/>
  <c r="S245" i="458" s="1"/>
  <c r="P245" i="458"/>
  <c r="M245" i="458"/>
  <c r="J245" i="458"/>
  <c r="G245" i="458"/>
  <c r="R244" i="458"/>
  <c r="S244" i="458" s="1"/>
  <c r="P244" i="458"/>
  <c r="M244" i="458"/>
  <c r="J244" i="458"/>
  <c r="G244" i="458"/>
  <c r="R243" i="458"/>
  <c r="S243" i="458" s="1"/>
  <c r="P243" i="458"/>
  <c r="M243" i="458"/>
  <c r="J243" i="458"/>
  <c r="G243" i="458"/>
  <c r="R242" i="458"/>
  <c r="S242" i="458" s="1"/>
  <c r="T242" i="458" s="1"/>
  <c r="P242" i="458"/>
  <c r="M242" i="458"/>
  <c r="J242" i="458"/>
  <c r="E242" i="458"/>
  <c r="G242" i="458" s="1"/>
  <c r="R241" i="458"/>
  <c r="S241" i="458" s="1"/>
  <c r="P241" i="458"/>
  <c r="M241" i="458"/>
  <c r="J241" i="458"/>
  <c r="E241" i="458"/>
  <c r="G241" i="458" s="1"/>
  <c r="R240" i="458"/>
  <c r="S240" i="458" s="1"/>
  <c r="P240" i="458"/>
  <c r="M240" i="458"/>
  <c r="J240" i="458"/>
  <c r="G240" i="458"/>
  <c r="R239" i="458"/>
  <c r="S239" i="458" s="1"/>
  <c r="P239" i="458"/>
  <c r="M239" i="458"/>
  <c r="J239" i="458"/>
  <c r="G239" i="458"/>
  <c r="R238" i="458"/>
  <c r="S238" i="458" s="1"/>
  <c r="P238" i="458"/>
  <c r="M238" i="458"/>
  <c r="J238" i="458"/>
  <c r="G238" i="458"/>
  <c r="R237" i="458"/>
  <c r="S237" i="458" s="1"/>
  <c r="P237" i="458"/>
  <c r="M237" i="458"/>
  <c r="J237" i="458"/>
  <c r="G237" i="458"/>
  <c r="R236" i="458"/>
  <c r="S236" i="458" s="1"/>
  <c r="P236" i="458"/>
  <c r="M236" i="458"/>
  <c r="J236" i="458"/>
  <c r="E236" i="458"/>
  <c r="G236" i="458" s="1"/>
  <c r="R235" i="458"/>
  <c r="S235" i="458" s="1"/>
  <c r="P235" i="458"/>
  <c r="P234" i="458" s="1"/>
  <c r="M235" i="458"/>
  <c r="J235" i="458"/>
  <c r="G235" i="458"/>
  <c r="S230" i="458"/>
  <c r="R230" i="458"/>
  <c r="P230" i="458"/>
  <c r="M230" i="458"/>
  <c r="J230" i="458"/>
  <c r="J229" i="458" s="1"/>
  <c r="G230" i="458"/>
  <c r="G229" i="458" s="1"/>
  <c r="P229" i="458"/>
  <c r="M229" i="458"/>
  <c r="S227" i="458"/>
  <c r="R227" i="458"/>
  <c r="P227" i="458"/>
  <c r="M227" i="458"/>
  <c r="J227" i="458"/>
  <c r="G227" i="458"/>
  <c r="R226" i="458"/>
  <c r="S226" i="458" s="1"/>
  <c r="P226" i="458"/>
  <c r="M226" i="458"/>
  <c r="J226" i="458"/>
  <c r="G226" i="458"/>
  <c r="R225" i="458"/>
  <c r="S225" i="458" s="1"/>
  <c r="P225" i="458"/>
  <c r="M225" i="458"/>
  <c r="J225" i="458"/>
  <c r="G225" i="458"/>
  <c r="S224" i="458"/>
  <c r="R224" i="458"/>
  <c r="P224" i="458"/>
  <c r="M224" i="458"/>
  <c r="J224" i="458"/>
  <c r="G224" i="458"/>
  <c r="R223" i="458"/>
  <c r="S223" i="458" s="1"/>
  <c r="T223" i="458" s="1"/>
  <c r="P223" i="458"/>
  <c r="M223" i="458"/>
  <c r="J223" i="458"/>
  <c r="G223" i="458"/>
  <c r="R222" i="458"/>
  <c r="S222" i="458" s="1"/>
  <c r="P222" i="458"/>
  <c r="M222" i="458"/>
  <c r="J222" i="458"/>
  <c r="G222" i="458"/>
  <c r="R221" i="458"/>
  <c r="S221" i="458" s="1"/>
  <c r="T221" i="458" s="1"/>
  <c r="P221" i="458"/>
  <c r="M221" i="458"/>
  <c r="J221" i="458"/>
  <c r="G221" i="458"/>
  <c r="R220" i="458"/>
  <c r="S220" i="458" s="1"/>
  <c r="P220" i="458"/>
  <c r="M220" i="458"/>
  <c r="J220" i="458"/>
  <c r="G220" i="458"/>
  <c r="R219" i="458"/>
  <c r="S219" i="458" s="1"/>
  <c r="P219" i="458"/>
  <c r="M219" i="458"/>
  <c r="J219" i="458"/>
  <c r="G219" i="458"/>
  <c r="R218" i="458"/>
  <c r="S218" i="458" s="1"/>
  <c r="P218" i="458"/>
  <c r="M218" i="458"/>
  <c r="J218" i="458"/>
  <c r="G218" i="458"/>
  <c r="R217" i="458"/>
  <c r="S217" i="458" s="1"/>
  <c r="P217" i="458"/>
  <c r="M217" i="458"/>
  <c r="J217" i="458"/>
  <c r="G217" i="458"/>
  <c r="R216" i="458"/>
  <c r="S216" i="458" s="1"/>
  <c r="P216" i="458"/>
  <c r="M216" i="458"/>
  <c r="J216" i="458"/>
  <c r="G216" i="458"/>
  <c r="R215" i="458"/>
  <c r="S215" i="458" s="1"/>
  <c r="P215" i="458"/>
  <c r="M215" i="458"/>
  <c r="J215" i="458"/>
  <c r="G215" i="458"/>
  <c r="R214" i="458"/>
  <c r="S214" i="458" s="1"/>
  <c r="P214" i="458"/>
  <c r="M214" i="458"/>
  <c r="J214" i="458"/>
  <c r="G214" i="458"/>
  <c r="R213" i="458"/>
  <c r="S213" i="458" s="1"/>
  <c r="P213" i="458"/>
  <c r="M213" i="458"/>
  <c r="J213" i="458"/>
  <c r="G213" i="458"/>
  <c r="R212" i="458"/>
  <c r="S212" i="458" s="1"/>
  <c r="P212" i="458"/>
  <c r="M212" i="458"/>
  <c r="J212" i="458"/>
  <c r="G212" i="458"/>
  <c r="R211" i="458"/>
  <c r="S211" i="458" s="1"/>
  <c r="P211" i="458"/>
  <c r="M211" i="458"/>
  <c r="J211" i="458"/>
  <c r="G211" i="458"/>
  <c r="R210" i="458"/>
  <c r="S210" i="458" s="1"/>
  <c r="P210" i="458"/>
  <c r="M210" i="458"/>
  <c r="J210" i="458"/>
  <c r="G210" i="458"/>
  <c r="R209" i="458"/>
  <c r="S209" i="458" s="1"/>
  <c r="P209" i="458"/>
  <c r="M209" i="458"/>
  <c r="J209" i="458"/>
  <c r="G209" i="458"/>
  <c r="R208" i="458"/>
  <c r="S208" i="458" s="1"/>
  <c r="P208" i="458"/>
  <c r="M208" i="458"/>
  <c r="J208" i="458"/>
  <c r="G208" i="458"/>
  <c r="R207" i="458"/>
  <c r="S207" i="458" s="1"/>
  <c r="P207" i="458"/>
  <c r="M207" i="458"/>
  <c r="J207" i="458"/>
  <c r="G207" i="458"/>
  <c r="R206" i="458"/>
  <c r="S206" i="458" s="1"/>
  <c r="T206" i="458" s="1"/>
  <c r="P206" i="458"/>
  <c r="M206" i="458"/>
  <c r="J206" i="458"/>
  <c r="G206" i="458"/>
  <c r="R205" i="458"/>
  <c r="S205" i="458" s="1"/>
  <c r="P205" i="458"/>
  <c r="M205" i="458"/>
  <c r="J205" i="458"/>
  <c r="G205" i="458"/>
  <c r="R204" i="458"/>
  <c r="S204" i="458" s="1"/>
  <c r="P204" i="458"/>
  <c r="M204" i="458"/>
  <c r="J204" i="458"/>
  <c r="G204" i="458"/>
  <c r="R203" i="458"/>
  <c r="S203" i="458" s="1"/>
  <c r="P203" i="458"/>
  <c r="M203" i="458"/>
  <c r="J203" i="458"/>
  <c r="G203" i="458"/>
  <c r="R202" i="458"/>
  <c r="S202" i="458" s="1"/>
  <c r="P202" i="458"/>
  <c r="M202" i="458"/>
  <c r="J202" i="458"/>
  <c r="G202" i="458"/>
  <c r="R201" i="458"/>
  <c r="S201" i="458" s="1"/>
  <c r="P201" i="458"/>
  <c r="M201" i="458"/>
  <c r="J201" i="458"/>
  <c r="G201" i="458"/>
  <c r="R200" i="458"/>
  <c r="S200" i="458" s="1"/>
  <c r="P200" i="458"/>
  <c r="M200" i="458"/>
  <c r="J200" i="458"/>
  <c r="G200" i="458"/>
  <c r="R199" i="458"/>
  <c r="S199" i="458" s="1"/>
  <c r="P199" i="458"/>
  <c r="M199" i="458"/>
  <c r="J199" i="458"/>
  <c r="G199" i="458"/>
  <c r="R198" i="458"/>
  <c r="S198" i="458" s="1"/>
  <c r="P198" i="458"/>
  <c r="M198" i="458"/>
  <c r="J198" i="458"/>
  <c r="G198" i="458"/>
  <c r="R197" i="458"/>
  <c r="S197" i="458" s="1"/>
  <c r="P197" i="458"/>
  <c r="M197" i="458"/>
  <c r="J197" i="458"/>
  <c r="G197" i="458"/>
  <c r="R196" i="458"/>
  <c r="S196" i="458" s="1"/>
  <c r="P196" i="458"/>
  <c r="M196" i="458"/>
  <c r="J196" i="458"/>
  <c r="G196" i="458"/>
  <c r="R195" i="458"/>
  <c r="S195" i="458" s="1"/>
  <c r="P195" i="458"/>
  <c r="M195" i="458"/>
  <c r="J195" i="458"/>
  <c r="G195" i="458"/>
  <c r="R194" i="458"/>
  <c r="S194" i="458" s="1"/>
  <c r="P194" i="458"/>
  <c r="M194" i="458"/>
  <c r="J194" i="458"/>
  <c r="G194" i="458"/>
  <c r="R193" i="458"/>
  <c r="S193" i="458" s="1"/>
  <c r="P193" i="458"/>
  <c r="M193" i="458"/>
  <c r="J193" i="458"/>
  <c r="G193" i="458"/>
  <c r="R192" i="458"/>
  <c r="S192" i="458" s="1"/>
  <c r="P192" i="458"/>
  <c r="M192" i="458"/>
  <c r="J192" i="458"/>
  <c r="G192" i="458"/>
  <c r="R191" i="458"/>
  <c r="S191" i="458" s="1"/>
  <c r="P191" i="458"/>
  <c r="M191" i="458"/>
  <c r="J191" i="458"/>
  <c r="G191" i="458"/>
  <c r="R190" i="458"/>
  <c r="S190" i="458" s="1"/>
  <c r="P190" i="458"/>
  <c r="M190" i="458"/>
  <c r="J190" i="458"/>
  <c r="G190" i="458"/>
  <c r="R189" i="458"/>
  <c r="S189" i="458" s="1"/>
  <c r="P189" i="458"/>
  <c r="M189" i="458"/>
  <c r="J189" i="458"/>
  <c r="G189" i="458"/>
  <c r="R185" i="458"/>
  <c r="S185" i="458" s="1"/>
  <c r="P185" i="458"/>
  <c r="M185" i="458"/>
  <c r="J185" i="458"/>
  <c r="G185" i="458"/>
  <c r="R184" i="458"/>
  <c r="S184" i="458" s="1"/>
  <c r="P184" i="458"/>
  <c r="M184" i="458"/>
  <c r="J184" i="458"/>
  <c r="G184" i="458"/>
  <c r="R183" i="458"/>
  <c r="S183" i="458" s="1"/>
  <c r="P183" i="458"/>
  <c r="M183" i="458"/>
  <c r="J183" i="458"/>
  <c r="G183" i="458"/>
  <c r="R182" i="458"/>
  <c r="S182" i="458" s="1"/>
  <c r="P182" i="458"/>
  <c r="M182" i="458"/>
  <c r="J182" i="458"/>
  <c r="G182" i="458"/>
  <c r="R181" i="458"/>
  <c r="S181" i="458" s="1"/>
  <c r="P181" i="458"/>
  <c r="M181" i="458"/>
  <c r="J181" i="458"/>
  <c r="G181" i="458"/>
  <c r="R180" i="458"/>
  <c r="S180" i="458" s="1"/>
  <c r="P180" i="458"/>
  <c r="M180" i="458"/>
  <c r="J180" i="458"/>
  <c r="G180" i="458"/>
  <c r="R179" i="458"/>
  <c r="S179" i="458" s="1"/>
  <c r="P179" i="458"/>
  <c r="M179" i="458"/>
  <c r="J179" i="458"/>
  <c r="G179" i="458"/>
  <c r="R178" i="458"/>
  <c r="S178" i="458" s="1"/>
  <c r="P178" i="458"/>
  <c r="M178" i="458"/>
  <c r="J178" i="458"/>
  <c r="G178" i="458"/>
  <c r="R177" i="458"/>
  <c r="S177" i="458" s="1"/>
  <c r="P177" i="458"/>
  <c r="M177" i="458"/>
  <c r="J177" i="458"/>
  <c r="G177" i="458"/>
  <c r="R176" i="458"/>
  <c r="S176" i="458" s="1"/>
  <c r="P176" i="458"/>
  <c r="M176" i="458"/>
  <c r="J176" i="458"/>
  <c r="G176" i="458"/>
  <c r="R175" i="458"/>
  <c r="S175" i="458" s="1"/>
  <c r="P175" i="458"/>
  <c r="M175" i="458"/>
  <c r="J175" i="458"/>
  <c r="G175" i="458"/>
  <c r="R174" i="458"/>
  <c r="S174" i="458" s="1"/>
  <c r="P174" i="458"/>
  <c r="M174" i="458"/>
  <c r="J174" i="458"/>
  <c r="G174" i="458"/>
  <c r="R173" i="458"/>
  <c r="S173" i="458" s="1"/>
  <c r="P173" i="458"/>
  <c r="M173" i="458"/>
  <c r="J173" i="458"/>
  <c r="E173" i="458"/>
  <c r="G173" i="458" s="1"/>
  <c r="R172" i="458"/>
  <c r="S172" i="458" s="1"/>
  <c r="P172" i="458"/>
  <c r="M172" i="458"/>
  <c r="J172" i="458"/>
  <c r="G172" i="458"/>
  <c r="R171" i="458"/>
  <c r="S171" i="458" s="1"/>
  <c r="P171" i="458"/>
  <c r="M171" i="458"/>
  <c r="J171" i="458"/>
  <c r="E171" i="458"/>
  <c r="G171" i="458" s="1"/>
  <c r="R170" i="458"/>
  <c r="S170" i="458" s="1"/>
  <c r="P170" i="458"/>
  <c r="M170" i="458"/>
  <c r="J170" i="458"/>
  <c r="R169" i="458"/>
  <c r="S169" i="458" s="1"/>
  <c r="P169" i="458"/>
  <c r="M169" i="458"/>
  <c r="J169" i="458"/>
  <c r="E169" i="458"/>
  <c r="G169" i="458" s="1"/>
  <c r="R163" i="458"/>
  <c r="S163" i="458" s="1"/>
  <c r="P163" i="458"/>
  <c r="M163" i="458"/>
  <c r="J163" i="458"/>
  <c r="G163" i="458"/>
  <c r="R162" i="458"/>
  <c r="S162" i="458" s="1"/>
  <c r="P162" i="458"/>
  <c r="M162" i="458"/>
  <c r="J162" i="458"/>
  <c r="G162" i="458"/>
  <c r="R161" i="458"/>
  <c r="S161" i="458" s="1"/>
  <c r="P161" i="458"/>
  <c r="M161" i="458"/>
  <c r="J161" i="458"/>
  <c r="G161" i="458"/>
  <c r="R160" i="458"/>
  <c r="S160" i="458" s="1"/>
  <c r="P160" i="458"/>
  <c r="M160" i="458"/>
  <c r="J160" i="458"/>
  <c r="G160" i="458"/>
  <c r="R157" i="458"/>
  <c r="S157" i="458" s="1"/>
  <c r="P157" i="458"/>
  <c r="M157" i="458"/>
  <c r="J157" i="458"/>
  <c r="G157" i="458"/>
  <c r="R156" i="458"/>
  <c r="S156" i="458" s="1"/>
  <c r="T156" i="458" s="1"/>
  <c r="P156" i="458"/>
  <c r="M156" i="458"/>
  <c r="J156" i="458"/>
  <c r="G156" i="458"/>
  <c r="R155" i="458"/>
  <c r="S155" i="458" s="1"/>
  <c r="P155" i="458"/>
  <c r="M155" i="458"/>
  <c r="J155" i="458"/>
  <c r="G155" i="458"/>
  <c r="R154" i="458"/>
  <c r="S154" i="458" s="1"/>
  <c r="P154" i="458"/>
  <c r="M154" i="458"/>
  <c r="J154" i="458"/>
  <c r="G154" i="458"/>
  <c r="R153" i="458"/>
  <c r="S153" i="458" s="1"/>
  <c r="P153" i="458"/>
  <c r="M153" i="458"/>
  <c r="J153" i="458"/>
  <c r="G153" i="458"/>
  <c r="R152" i="458"/>
  <c r="S152" i="458" s="1"/>
  <c r="T152" i="458" s="1"/>
  <c r="P152" i="458"/>
  <c r="M152" i="458"/>
  <c r="J152" i="458"/>
  <c r="G152" i="458"/>
  <c r="R151" i="458"/>
  <c r="S151" i="458" s="1"/>
  <c r="P151" i="458"/>
  <c r="M151" i="458"/>
  <c r="J151" i="458"/>
  <c r="G151" i="458"/>
  <c r="R150" i="458"/>
  <c r="S150" i="458" s="1"/>
  <c r="P150" i="458"/>
  <c r="M150" i="458"/>
  <c r="J150" i="458"/>
  <c r="G150" i="458"/>
  <c r="R146" i="458"/>
  <c r="S146" i="458" s="1"/>
  <c r="P146" i="458"/>
  <c r="M146" i="458"/>
  <c r="J146" i="458"/>
  <c r="G146" i="458"/>
  <c r="R145" i="458"/>
  <c r="S145" i="458" s="1"/>
  <c r="P145" i="458"/>
  <c r="M145" i="458"/>
  <c r="J145" i="458"/>
  <c r="E145" i="458"/>
  <c r="G145" i="458" s="1"/>
  <c r="R144" i="458"/>
  <c r="S144" i="458" s="1"/>
  <c r="P144" i="458"/>
  <c r="M144" i="458"/>
  <c r="J144" i="458"/>
  <c r="G144" i="458"/>
  <c r="R143" i="458"/>
  <c r="S143" i="458" s="1"/>
  <c r="T143" i="458" s="1"/>
  <c r="P143" i="458"/>
  <c r="M143" i="458"/>
  <c r="J143" i="458"/>
  <c r="G143" i="458"/>
  <c r="R142" i="458"/>
  <c r="S142" i="458" s="1"/>
  <c r="P142" i="458"/>
  <c r="M142" i="458"/>
  <c r="J142" i="458"/>
  <c r="G142" i="458"/>
  <c r="R141" i="458"/>
  <c r="S141" i="458" s="1"/>
  <c r="P141" i="458"/>
  <c r="M141" i="458"/>
  <c r="J141" i="458"/>
  <c r="G141" i="458"/>
  <c r="R140" i="458"/>
  <c r="S140" i="458" s="1"/>
  <c r="P140" i="458"/>
  <c r="M140" i="458"/>
  <c r="J140" i="458"/>
  <c r="R139" i="458"/>
  <c r="S139" i="458" s="1"/>
  <c r="P139" i="458"/>
  <c r="M139" i="458"/>
  <c r="J139" i="458"/>
  <c r="G139" i="458"/>
  <c r="R138" i="458"/>
  <c r="S138" i="458" s="1"/>
  <c r="P138" i="458"/>
  <c r="M138" i="458"/>
  <c r="J138" i="458"/>
  <c r="E138" i="458"/>
  <c r="G138" i="458" s="1"/>
  <c r="R137" i="458"/>
  <c r="S137" i="458" s="1"/>
  <c r="P137" i="458"/>
  <c r="M137" i="458"/>
  <c r="J137" i="458"/>
  <c r="G137" i="458"/>
  <c r="R133" i="458"/>
  <c r="S133" i="458" s="1"/>
  <c r="T133" i="458" s="1"/>
  <c r="P133" i="458"/>
  <c r="M133" i="458"/>
  <c r="J133" i="458"/>
  <c r="G133" i="458"/>
  <c r="R132" i="458"/>
  <c r="S132" i="458" s="1"/>
  <c r="P132" i="458"/>
  <c r="M132" i="458"/>
  <c r="J132" i="458"/>
  <c r="G132" i="458"/>
  <c r="R131" i="458"/>
  <c r="S131" i="458" s="1"/>
  <c r="P131" i="458"/>
  <c r="M131" i="458"/>
  <c r="J131" i="458"/>
  <c r="G131" i="458"/>
  <c r="R130" i="458"/>
  <c r="S130" i="458" s="1"/>
  <c r="P130" i="458"/>
  <c r="M130" i="458"/>
  <c r="J130" i="458"/>
  <c r="G130" i="458"/>
  <c r="R129" i="458"/>
  <c r="S129" i="458" s="1"/>
  <c r="P129" i="458"/>
  <c r="M129" i="458"/>
  <c r="J129" i="458"/>
  <c r="R128" i="458"/>
  <c r="S128" i="458" s="1"/>
  <c r="P128" i="458"/>
  <c r="M128" i="458"/>
  <c r="J128" i="458"/>
  <c r="E128" i="458"/>
  <c r="R127" i="458"/>
  <c r="S127" i="458" s="1"/>
  <c r="P127" i="458"/>
  <c r="M127" i="458"/>
  <c r="J127" i="458"/>
  <c r="G127" i="458"/>
  <c r="R126" i="458"/>
  <c r="S126" i="458" s="1"/>
  <c r="T126" i="458" s="1"/>
  <c r="P126" i="458"/>
  <c r="M126" i="458"/>
  <c r="J126" i="458"/>
  <c r="G126" i="458"/>
  <c r="R125" i="458"/>
  <c r="S125" i="458" s="1"/>
  <c r="P125" i="458"/>
  <c r="M125" i="458"/>
  <c r="J125" i="458"/>
  <c r="G125" i="458"/>
  <c r="R124" i="458"/>
  <c r="S124" i="458" s="1"/>
  <c r="T124" i="458" s="1"/>
  <c r="P124" i="458"/>
  <c r="M124" i="458"/>
  <c r="J124" i="458"/>
  <c r="G124" i="458"/>
  <c r="R123" i="458"/>
  <c r="S123" i="458" s="1"/>
  <c r="P123" i="458"/>
  <c r="M123" i="458"/>
  <c r="J123" i="458"/>
  <c r="E123" i="458"/>
  <c r="G123" i="458" s="1"/>
  <c r="R122" i="458"/>
  <c r="S122" i="458" s="1"/>
  <c r="P122" i="458"/>
  <c r="M122" i="458"/>
  <c r="J122" i="458"/>
  <c r="E122" i="458"/>
  <c r="R121" i="458"/>
  <c r="S121" i="458" s="1"/>
  <c r="P121" i="458"/>
  <c r="M121" i="458"/>
  <c r="J121" i="458"/>
  <c r="G121" i="458"/>
  <c r="R117" i="458"/>
  <c r="S117" i="458" s="1"/>
  <c r="P117" i="458"/>
  <c r="M117" i="458"/>
  <c r="J117" i="458"/>
  <c r="G117" i="458"/>
  <c r="R116" i="458"/>
  <c r="S116" i="458" s="1"/>
  <c r="P116" i="458"/>
  <c r="M116" i="458"/>
  <c r="J116" i="458"/>
  <c r="G116" i="458"/>
  <c r="R115" i="458"/>
  <c r="S115" i="458" s="1"/>
  <c r="T115" i="458" s="1"/>
  <c r="P115" i="458"/>
  <c r="M115" i="458"/>
  <c r="J115" i="458"/>
  <c r="G115" i="458"/>
  <c r="R114" i="458"/>
  <c r="S114" i="458" s="1"/>
  <c r="P114" i="458"/>
  <c r="M114" i="458"/>
  <c r="J114" i="458"/>
  <c r="G114" i="458"/>
  <c r="R113" i="458"/>
  <c r="S113" i="458" s="1"/>
  <c r="P113" i="458"/>
  <c r="M113" i="458"/>
  <c r="J113" i="458"/>
  <c r="G113" i="458"/>
  <c r="R112" i="458"/>
  <c r="S112" i="458" s="1"/>
  <c r="P112" i="458"/>
  <c r="M112" i="458"/>
  <c r="J112" i="458"/>
  <c r="G112" i="458"/>
  <c r="R111" i="458"/>
  <c r="S111" i="458" s="1"/>
  <c r="P111" i="458"/>
  <c r="M111" i="458"/>
  <c r="J111" i="458"/>
  <c r="G111" i="458"/>
  <c r="R107" i="458"/>
  <c r="P107" i="458"/>
  <c r="M107" i="458"/>
  <c r="J107" i="458"/>
  <c r="G107" i="458"/>
  <c r="W106" i="458"/>
  <c r="X106" i="458" s="1"/>
  <c r="R106" i="458"/>
  <c r="S106" i="458" s="1"/>
  <c r="P106" i="458"/>
  <c r="M106" i="458"/>
  <c r="J106" i="458"/>
  <c r="G106" i="458"/>
  <c r="W105" i="458"/>
  <c r="X105" i="458" s="1"/>
  <c r="R105" i="458"/>
  <c r="S105" i="458" s="1"/>
  <c r="P105" i="458"/>
  <c r="M105" i="458"/>
  <c r="J105" i="458"/>
  <c r="G105" i="458"/>
  <c r="W104" i="458"/>
  <c r="X104" i="458" s="1"/>
  <c r="R104" i="458"/>
  <c r="S104" i="458" s="1"/>
  <c r="P104" i="458"/>
  <c r="M104" i="458"/>
  <c r="J104" i="458"/>
  <c r="G104" i="458"/>
  <c r="W103" i="458"/>
  <c r="X103" i="458" s="1"/>
  <c r="R103" i="458"/>
  <c r="S103" i="458" s="1"/>
  <c r="P103" i="458"/>
  <c r="M103" i="458"/>
  <c r="J103" i="458"/>
  <c r="G103" i="458"/>
  <c r="W102" i="458"/>
  <c r="X102" i="458" s="1"/>
  <c r="R102" i="458"/>
  <c r="S102" i="458" s="1"/>
  <c r="P102" i="458"/>
  <c r="M102" i="458"/>
  <c r="J102" i="458"/>
  <c r="G102" i="458"/>
  <c r="W101" i="458"/>
  <c r="X101" i="458" s="1"/>
  <c r="R101" i="458"/>
  <c r="S101" i="458" s="1"/>
  <c r="P101" i="458"/>
  <c r="M101" i="458"/>
  <c r="J101" i="458"/>
  <c r="G101" i="458"/>
  <c r="G100" i="458" s="1"/>
  <c r="R97" i="458"/>
  <c r="S97" i="458" s="1"/>
  <c r="P97" i="458"/>
  <c r="M97" i="458"/>
  <c r="J97" i="458"/>
  <c r="G97" i="458"/>
  <c r="R96" i="458"/>
  <c r="S96" i="458" s="1"/>
  <c r="P96" i="458"/>
  <c r="M96" i="458"/>
  <c r="J96" i="458"/>
  <c r="G96" i="458"/>
  <c r="R95" i="458"/>
  <c r="S95" i="458" s="1"/>
  <c r="P95" i="458"/>
  <c r="M95" i="458"/>
  <c r="J95" i="458"/>
  <c r="G95" i="458"/>
  <c r="R94" i="458"/>
  <c r="S94" i="458" s="1"/>
  <c r="P94" i="458"/>
  <c r="M94" i="458"/>
  <c r="J94" i="458"/>
  <c r="G94" i="458"/>
  <c r="R93" i="458"/>
  <c r="S93" i="458" s="1"/>
  <c r="P93" i="458"/>
  <c r="M93" i="458"/>
  <c r="J93" i="458"/>
  <c r="G93" i="458"/>
  <c r="R92" i="458"/>
  <c r="S92" i="458" s="1"/>
  <c r="P92" i="458"/>
  <c r="M92" i="458"/>
  <c r="J92" i="458"/>
  <c r="G92" i="458"/>
  <c r="R91" i="458"/>
  <c r="S91" i="458" s="1"/>
  <c r="P91" i="458"/>
  <c r="M91" i="458"/>
  <c r="J91" i="458"/>
  <c r="G91" i="458"/>
  <c r="R90" i="458"/>
  <c r="S90" i="458" s="1"/>
  <c r="P90" i="458"/>
  <c r="M90" i="458"/>
  <c r="J90" i="458"/>
  <c r="G90" i="458"/>
  <c r="R89" i="458"/>
  <c r="S89" i="458" s="1"/>
  <c r="P89" i="458"/>
  <c r="M89" i="458"/>
  <c r="J89" i="458"/>
  <c r="G89" i="458"/>
  <c r="R88" i="458"/>
  <c r="S88" i="458" s="1"/>
  <c r="P88" i="458"/>
  <c r="M88" i="458"/>
  <c r="J88" i="458"/>
  <c r="G88" i="458"/>
  <c r="R87" i="458"/>
  <c r="S87" i="458" s="1"/>
  <c r="T87" i="458" s="1"/>
  <c r="P87" i="458"/>
  <c r="M87" i="458"/>
  <c r="J87" i="458"/>
  <c r="G87" i="458"/>
  <c r="R86" i="458"/>
  <c r="S86" i="458" s="1"/>
  <c r="P86" i="458"/>
  <c r="M86" i="458"/>
  <c r="J86" i="458"/>
  <c r="G86" i="458"/>
  <c r="R85" i="458"/>
  <c r="S85" i="458" s="1"/>
  <c r="P85" i="458"/>
  <c r="M85" i="458"/>
  <c r="J85" i="458"/>
  <c r="G85" i="458"/>
  <c r="R84" i="458"/>
  <c r="S84" i="458" s="1"/>
  <c r="P84" i="458"/>
  <c r="M84" i="458"/>
  <c r="J84" i="458"/>
  <c r="G84" i="458"/>
  <c r="R83" i="458"/>
  <c r="S83" i="458" s="1"/>
  <c r="T83" i="458" s="1"/>
  <c r="P83" i="458"/>
  <c r="M83" i="458"/>
  <c r="J83" i="458"/>
  <c r="G83" i="458"/>
  <c r="R82" i="458"/>
  <c r="S82" i="458" s="1"/>
  <c r="P82" i="458"/>
  <c r="M82" i="458"/>
  <c r="J82" i="458"/>
  <c r="G82" i="458"/>
  <c r="R81" i="458"/>
  <c r="S81" i="458" s="1"/>
  <c r="P81" i="458"/>
  <c r="M81" i="458"/>
  <c r="J81" i="458"/>
  <c r="G81" i="458"/>
  <c r="R80" i="458"/>
  <c r="S80" i="458" s="1"/>
  <c r="P80" i="458"/>
  <c r="M80" i="458"/>
  <c r="J80" i="458"/>
  <c r="G80" i="458"/>
  <c r="R79" i="458"/>
  <c r="S79" i="458" s="1"/>
  <c r="T79" i="458" s="1"/>
  <c r="P79" i="458"/>
  <c r="M79" i="458"/>
  <c r="J79" i="458"/>
  <c r="G79" i="458"/>
  <c r="R78" i="458"/>
  <c r="S78" i="458" s="1"/>
  <c r="P78" i="458"/>
  <c r="M78" i="458"/>
  <c r="J78" i="458"/>
  <c r="G78" i="458"/>
  <c r="R77" i="458"/>
  <c r="S77" i="458" s="1"/>
  <c r="P77" i="458"/>
  <c r="M77" i="458"/>
  <c r="J77" i="458"/>
  <c r="G77" i="458"/>
  <c r="R76" i="458"/>
  <c r="S76" i="458" s="1"/>
  <c r="P76" i="458"/>
  <c r="M76" i="458"/>
  <c r="J76" i="458"/>
  <c r="G76" i="458"/>
  <c r="R75" i="458"/>
  <c r="S75" i="458" s="1"/>
  <c r="P75" i="458"/>
  <c r="M75" i="458"/>
  <c r="J75" i="458"/>
  <c r="G75" i="458"/>
  <c r="R74" i="458"/>
  <c r="S74" i="458" s="1"/>
  <c r="P74" i="458"/>
  <c r="M74" i="458"/>
  <c r="J74" i="458"/>
  <c r="G74" i="458"/>
  <c r="R70" i="458"/>
  <c r="S70" i="458" s="1"/>
  <c r="P70" i="458"/>
  <c r="M70" i="458"/>
  <c r="G70" i="458"/>
  <c r="R69" i="458"/>
  <c r="S69" i="458" s="1"/>
  <c r="P69" i="458"/>
  <c r="M69" i="458"/>
  <c r="G69" i="458"/>
  <c r="R68" i="458"/>
  <c r="S68" i="458" s="1"/>
  <c r="P68" i="458"/>
  <c r="M68" i="458"/>
  <c r="G68" i="458"/>
  <c r="R67" i="458"/>
  <c r="S67" i="458" s="1"/>
  <c r="P67" i="458"/>
  <c r="M67" i="458"/>
  <c r="G67" i="458"/>
  <c r="R66" i="458"/>
  <c r="S66" i="458" s="1"/>
  <c r="P66" i="458"/>
  <c r="M66" i="458"/>
  <c r="G66" i="458"/>
  <c r="R65" i="458"/>
  <c r="S65" i="458" s="1"/>
  <c r="P65" i="458"/>
  <c r="M65" i="458"/>
  <c r="G65" i="458"/>
  <c r="R64" i="458"/>
  <c r="S64" i="458" s="1"/>
  <c r="P64" i="458"/>
  <c r="M64" i="458"/>
  <c r="G64" i="458"/>
  <c r="S63" i="458"/>
  <c r="R63" i="458"/>
  <c r="P63" i="458"/>
  <c r="M63" i="458"/>
  <c r="G63" i="458"/>
  <c r="R62" i="458"/>
  <c r="S62" i="458" s="1"/>
  <c r="P62" i="458"/>
  <c r="M62" i="458"/>
  <c r="G62" i="458"/>
  <c r="R61" i="458"/>
  <c r="S61" i="458" s="1"/>
  <c r="P61" i="458"/>
  <c r="M61" i="458"/>
  <c r="G61" i="458"/>
  <c r="R60" i="458"/>
  <c r="S60" i="458" s="1"/>
  <c r="P60" i="458"/>
  <c r="M60" i="458"/>
  <c r="G60" i="458"/>
  <c r="R59" i="458"/>
  <c r="S59" i="458" s="1"/>
  <c r="P59" i="458"/>
  <c r="M59" i="458"/>
  <c r="G59" i="458"/>
  <c r="R58" i="458"/>
  <c r="S58" i="458" s="1"/>
  <c r="P58" i="458"/>
  <c r="M58" i="458"/>
  <c r="G58" i="458"/>
  <c r="R57" i="458"/>
  <c r="S57" i="458" s="1"/>
  <c r="P57" i="458"/>
  <c r="M57" i="458"/>
  <c r="G57" i="458"/>
  <c r="R56" i="458"/>
  <c r="S56" i="458" s="1"/>
  <c r="P56" i="458"/>
  <c r="M56" i="458"/>
  <c r="G56" i="458"/>
  <c r="R55" i="458"/>
  <c r="S55" i="458" s="1"/>
  <c r="P55" i="458"/>
  <c r="M55" i="458"/>
  <c r="G55" i="458"/>
  <c r="R54" i="458"/>
  <c r="S54" i="458" s="1"/>
  <c r="P54" i="458"/>
  <c r="M54" i="458"/>
  <c r="G54" i="458"/>
  <c r="R53" i="458"/>
  <c r="S53" i="458" s="1"/>
  <c r="P53" i="458"/>
  <c r="M53" i="458"/>
  <c r="G53" i="458"/>
  <c r="J52" i="458"/>
  <c r="R49" i="458"/>
  <c r="S49" i="458" s="1"/>
  <c r="P49" i="458"/>
  <c r="M49" i="458"/>
  <c r="J49" i="458"/>
  <c r="G49" i="458"/>
  <c r="R48" i="458"/>
  <c r="S48" i="458" s="1"/>
  <c r="P48" i="458"/>
  <c r="M48" i="458"/>
  <c r="J48" i="458"/>
  <c r="G48" i="458"/>
  <c r="R47" i="458"/>
  <c r="S47" i="458" s="1"/>
  <c r="P47" i="458"/>
  <c r="M47" i="458"/>
  <c r="J47" i="458"/>
  <c r="G47" i="458"/>
  <c r="R46" i="458"/>
  <c r="S46" i="458" s="1"/>
  <c r="P46" i="458"/>
  <c r="M46" i="458"/>
  <c r="J46" i="458"/>
  <c r="G46" i="458"/>
  <c r="R45" i="458"/>
  <c r="S45" i="458" s="1"/>
  <c r="P45" i="458"/>
  <c r="M45" i="458"/>
  <c r="J45" i="458"/>
  <c r="G45" i="458"/>
  <c r="R44" i="458"/>
  <c r="S44" i="458" s="1"/>
  <c r="P44" i="458"/>
  <c r="M44" i="458"/>
  <c r="J44" i="458"/>
  <c r="G44" i="458"/>
  <c r="R43" i="458"/>
  <c r="S43" i="458" s="1"/>
  <c r="P43" i="458"/>
  <c r="M43" i="458"/>
  <c r="J43" i="458"/>
  <c r="G43" i="458"/>
  <c r="R42" i="458"/>
  <c r="S42" i="458" s="1"/>
  <c r="P42" i="458"/>
  <c r="M42" i="458"/>
  <c r="J42" i="458"/>
  <c r="G42" i="458"/>
  <c r="R41" i="458"/>
  <c r="S41" i="458" s="1"/>
  <c r="P41" i="458"/>
  <c r="M41" i="458"/>
  <c r="J41" i="458"/>
  <c r="G41" i="458"/>
  <c r="R40" i="458"/>
  <c r="S40" i="458" s="1"/>
  <c r="P40" i="458"/>
  <c r="M40" i="458"/>
  <c r="J40" i="458"/>
  <c r="G40" i="458"/>
  <c r="R39" i="458"/>
  <c r="S39" i="458" s="1"/>
  <c r="P39" i="458"/>
  <c r="M39" i="458"/>
  <c r="J39" i="458"/>
  <c r="G39" i="458"/>
  <c r="R38" i="458"/>
  <c r="S38" i="458" s="1"/>
  <c r="P38" i="458"/>
  <c r="M38" i="458"/>
  <c r="J38" i="458"/>
  <c r="G38" i="458"/>
  <c r="R37" i="458"/>
  <c r="S37" i="458" s="1"/>
  <c r="P37" i="458"/>
  <c r="M37" i="458"/>
  <c r="J37" i="458"/>
  <c r="G37" i="458"/>
  <c r="R36" i="458"/>
  <c r="S36" i="458" s="1"/>
  <c r="P36" i="458"/>
  <c r="M36" i="458"/>
  <c r="J36" i="458"/>
  <c r="G36" i="458"/>
  <c r="R35" i="458"/>
  <c r="S35" i="458" s="1"/>
  <c r="P35" i="458"/>
  <c r="M35" i="458"/>
  <c r="J35" i="458"/>
  <c r="G35" i="458"/>
  <c r="R34" i="458"/>
  <c r="S34" i="458" s="1"/>
  <c r="P34" i="458"/>
  <c r="M34" i="458"/>
  <c r="J34" i="458"/>
  <c r="G34" i="458"/>
  <c r="R33" i="458"/>
  <c r="S33" i="458" s="1"/>
  <c r="P33" i="458"/>
  <c r="M33" i="458"/>
  <c r="J33" i="458"/>
  <c r="G33" i="458"/>
  <c r="R32" i="458"/>
  <c r="S32" i="458" s="1"/>
  <c r="P32" i="458"/>
  <c r="M32" i="458"/>
  <c r="J32" i="458"/>
  <c r="G32" i="458"/>
  <c r="R31" i="458"/>
  <c r="S31" i="458" s="1"/>
  <c r="P31" i="458"/>
  <c r="M31" i="458"/>
  <c r="J31" i="458"/>
  <c r="G31" i="458"/>
  <c r="R30" i="458"/>
  <c r="S30" i="458" s="1"/>
  <c r="P30" i="458"/>
  <c r="M30" i="458"/>
  <c r="J30" i="458"/>
  <c r="G30" i="458"/>
  <c r="R27" i="458"/>
  <c r="S27" i="458" s="1"/>
  <c r="P27" i="458"/>
  <c r="M27" i="458"/>
  <c r="J27" i="458"/>
  <c r="G27" i="458"/>
  <c r="R26" i="458"/>
  <c r="S26" i="458" s="1"/>
  <c r="P26" i="458"/>
  <c r="M26" i="458"/>
  <c r="J26" i="458"/>
  <c r="G26" i="458"/>
  <c r="I16" i="458"/>
  <c r="E16" i="458"/>
  <c r="T39" i="458" l="1"/>
  <c r="T218" i="458"/>
  <c r="T327" i="458"/>
  <c r="T421" i="458"/>
  <c r="M159" i="458"/>
  <c r="M168" i="458"/>
  <c r="T172" i="458"/>
  <c r="T176" i="458"/>
  <c r="T184" i="458"/>
  <c r="T191" i="458"/>
  <c r="T248" i="458"/>
  <c r="T312" i="458"/>
  <c r="T348" i="458"/>
  <c r="T356" i="458"/>
  <c r="T277" i="458"/>
  <c r="T281" i="458"/>
  <c r="T333" i="458"/>
  <c r="T360" i="458"/>
  <c r="T364" i="458"/>
  <c r="T377" i="458"/>
  <c r="T379" i="458"/>
  <c r="T381" i="458"/>
  <c r="T383" i="458"/>
  <c r="J25" i="458"/>
  <c r="T27" i="458"/>
  <c r="M100" i="458"/>
  <c r="T105" i="458"/>
  <c r="T157" i="458"/>
  <c r="T163" i="458"/>
  <c r="T173" i="458"/>
  <c r="T207" i="458"/>
  <c r="T222" i="458"/>
  <c r="T225" i="458"/>
  <c r="T239" i="458"/>
  <c r="T243" i="458"/>
  <c r="T263" i="458"/>
  <c r="T274" i="458"/>
  <c r="T310" i="458"/>
  <c r="T321" i="458"/>
  <c r="T332" i="458"/>
  <c r="T340" i="458"/>
  <c r="T358" i="458"/>
  <c r="T361" i="458"/>
  <c r="T365" i="458"/>
  <c r="T368" i="458"/>
  <c r="M25" i="458"/>
  <c r="T40" i="458"/>
  <c r="T43" i="458"/>
  <c r="T193" i="458"/>
  <c r="T66" i="458"/>
  <c r="T67" i="458"/>
  <c r="T68" i="458"/>
  <c r="T69" i="458"/>
  <c r="T84" i="458"/>
  <c r="T92" i="458"/>
  <c r="T175" i="458"/>
  <c r="T183" i="458"/>
  <c r="T209" i="458"/>
  <c r="T213" i="458"/>
  <c r="T217" i="458"/>
  <c r="T254" i="458"/>
  <c r="T261" i="458"/>
  <c r="T278" i="458"/>
  <c r="T292" i="458"/>
  <c r="T330" i="458"/>
  <c r="T345" i="458"/>
  <c r="T353" i="458"/>
  <c r="P136" i="458"/>
  <c r="P159" i="458"/>
  <c r="T199" i="458"/>
  <c r="G110" i="458"/>
  <c r="J29" i="458"/>
  <c r="T31" i="458"/>
  <c r="T35" i="458"/>
  <c r="T38" i="458"/>
  <c r="T44" i="458"/>
  <c r="T47" i="458"/>
  <c r="T93" i="458"/>
  <c r="T96" i="458"/>
  <c r="T112" i="458"/>
  <c r="J149" i="458"/>
  <c r="G149" i="458"/>
  <c r="T177" i="458"/>
  <c r="T267" i="458"/>
  <c r="T285" i="458"/>
  <c r="T289" i="458"/>
  <c r="T385" i="458"/>
  <c r="T387" i="458"/>
  <c r="T401" i="458"/>
  <c r="T403" i="458"/>
  <c r="T419" i="458"/>
  <c r="G25" i="458"/>
  <c r="T32" i="458"/>
  <c r="T45" i="458"/>
  <c r="T58" i="458"/>
  <c r="T59" i="458"/>
  <c r="T60" i="458"/>
  <c r="T61" i="458"/>
  <c r="T74" i="458"/>
  <c r="T78" i="458"/>
  <c r="T82" i="458"/>
  <c r="T90" i="458"/>
  <c r="T94" i="458"/>
  <c r="T113" i="458"/>
  <c r="T116" i="458"/>
  <c r="T123" i="458"/>
  <c r="T127" i="458"/>
  <c r="T131" i="458"/>
  <c r="T155" i="458"/>
  <c r="T171" i="458"/>
  <c r="P168" i="458"/>
  <c r="T192" i="458"/>
  <c r="T195" i="458"/>
  <c r="T205" i="458"/>
  <c r="T253" i="458"/>
  <c r="M276" i="458"/>
  <c r="T306" i="458"/>
  <c r="T315" i="458"/>
  <c r="T319" i="458"/>
  <c r="T338" i="458"/>
  <c r="T350" i="458"/>
  <c r="T363" i="458"/>
  <c r="T370" i="458"/>
  <c r="T373" i="458"/>
  <c r="T389" i="458"/>
  <c r="T391" i="458"/>
  <c r="T407" i="458"/>
  <c r="T423" i="458"/>
  <c r="T425" i="458"/>
  <c r="T249" i="458"/>
  <c r="T265" i="458"/>
  <c r="G276" i="458"/>
  <c r="T326" i="458"/>
  <c r="T357" i="458"/>
  <c r="T367" i="458"/>
  <c r="T409" i="458"/>
  <c r="P276" i="458"/>
  <c r="T320" i="458"/>
  <c r="M52" i="458"/>
  <c r="J234" i="458"/>
  <c r="T305" i="458"/>
  <c r="T337" i="458"/>
  <c r="W107" i="458"/>
  <c r="X107" i="458" s="1"/>
  <c r="X110" i="458" s="1"/>
  <c r="S107" i="458"/>
  <c r="S100" i="458" s="1"/>
  <c r="V100" i="458" s="1"/>
  <c r="T34" i="458"/>
  <c r="T37" i="458"/>
  <c r="T49" i="458"/>
  <c r="P52" i="458"/>
  <c r="T89" i="458"/>
  <c r="T117" i="458"/>
  <c r="T132" i="458"/>
  <c r="T139" i="458"/>
  <c r="T140" i="458"/>
  <c r="J159" i="458"/>
  <c r="T197" i="458"/>
  <c r="T211" i="458"/>
  <c r="M234" i="458"/>
  <c r="T237" i="458"/>
  <c r="T262" i="458"/>
  <c r="T282" i="458"/>
  <c r="T405" i="458"/>
  <c r="T435" i="458"/>
  <c r="P29" i="458"/>
  <c r="T41" i="458"/>
  <c r="T54" i="458"/>
  <c r="T62" i="458"/>
  <c r="T70" i="458"/>
  <c r="T75" i="458"/>
  <c r="J100" i="458"/>
  <c r="T114" i="458"/>
  <c r="T129" i="458"/>
  <c r="J136" i="458"/>
  <c r="J168" i="458"/>
  <c r="T200" i="458"/>
  <c r="T214" i="458"/>
  <c r="T219" i="458"/>
  <c r="T240" i="458"/>
  <c r="T246" i="458"/>
  <c r="J252" i="458"/>
  <c r="P252" i="458"/>
  <c r="P233" i="458" s="1"/>
  <c r="G252" i="458"/>
  <c r="T259" i="458"/>
  <c r="T270" i="458"/>
  <c r="T279" i="458"/>
  <c r="T304" i="458"/>
  <c r="T325" i="458"/>
  <c r="T336" i="458"/>
  <c r="T346" i="458"/>
  <c r="T354" i="458"/>
  <c r="P25" i="458"/>
  <c r="G29" i="458"/>
  <c r="T33" i="458"/>
  <c r="T36" i="458"/>
  <c r="T48" i="458"/>
  <c r="T56" i="458"/>
  <c r="T64" i="458"/>
  <c r="G73" i="458"/>
  <c r="T76" i="458"/>
  <c r="T80" i="458"/>
  <c r="T102" i="458"/>
  <c r="T104" i="458"/>
  <c r="T106" i="458"/>
  <c r="T122" i="458"/>
  <c r="J120" i="458"/>
  <c r="T138" i="458"/>
  <c r="M149" i="458"/>
  <c r="T151" i="458"/>
  <c r="T153" i="458"/>
  <c r="G159" i="458"/>
  <c r="T161" i="458"/>
  <c r="T170" i="458"/>
  <c r="T181" i="458"/>
  <c r="M188" i="458"/>
  <c r="T196" i="458"/>
  <c r="T201" i="458"/>
  <c r="T210" i="458"/>
  <c r="T215" i="458"/>
  <c r="T236" i="458"/>
  <c r="T241" i="458"/>
  <c r="T266" i="458"/>
  <c r="T271" i="458"/>
  <c r="T302" i="458"/>
  <c r="T311" i="458"/>
  <c r="T314" i="458"/>
  <c r="T334" i="458"/>
  <c r="T341" i="458"/>
  <c r="T344" i="458"/>
  <c r="T349" i="458"/>
  <c r="T352" i="458"/>
  <c r="T375" i="458"/>
  <c r="P100" i="458"/>
  <c r="M29" i="458"/>
  <c r="M372" i="458"/>
  <c r="P372" i="458"/>
  <c r="T30" i="458"/>
  <c r="S29" i="458"/>
  <c r="V29" i="458" s="1"/>
  <c r="T26" i="458"/>
  <c r="S25" i="458"/>
  <c r="G52" i="458"/>
  <c r="J73" i="458"/>
  <c r="T101" i="458"/>
  <c r="J110" i="458"/>
  <c r="T111" i="458"/>
  <c r="P110" i="458"/>
  <c r="M120" i="458"/>
  <c r="E140" i="458"/>
  <c r="G140" i="458" s="1"/>
  <c r="G136" i="458" s="1"/>
  <c r="G122" i="458"/>
  <c r="T125" i="458"/>
  <c r="T130" i="458"/>
  <c r="T137" i="458"/>
  <c r="S136" i="458"/>
  <c r="P149" i="458"/>
  <c r="T160" i="458"/>
  <c r="S159" i="458"/>
  <c r="V159" i="458" s="1"/>
  <c r="T169" i="458"/>
  <c r="S168" i="458"/>
  <c r="T280" i="458"/>
  <c r="S276" i="458"/>
  <c r="T347" i="458"/>
  <c r="T374" i="458"/>
  <c r="S372" i="458"/>
  <c r="T378" i="458"/>
  <c r="T382" i="458"/>
  <c r="T386" i="458"/>
  <c r="T390" i="458"/>
  <c r="T394" i="458"/>
  <c r="T398" i="458"/>
  <c r="T402" i="458"/>
  <c r="T406" i="458"/>
  <c r="T410" i="458"/>
  <c r="T414" i="458"/>
  <c r="T418" i="458"/>
  <c r="T422" i="458"/>
  <c r="T426" i="458"/>
  <c r="T430" i="458"/>
  <c r="T434" i="458"/>
  <c r="T85" i="458"/>
  <c r="T103" i="458"/>
  <c r="T162" i="458"/>
  <c r="T247" i="458"/>
  <c r="T46" i="458"/>
  <c r="T55" i="458"/>
  <c r="T63" i="458"/>
  <c r="P73" i="458"/>
  <c r="T77" i="458"/>
  <c r="T81" i="458"/>
  <c r="T95" i="458"/>
  <c r="M110" i="458"/>
  <c r="S120" i="458"/>
  <c r="P120" i="458"/>
  <c r="E129" i="458"/>
  <c r="G129" i="458" s="1"/>
  <c r="G128" i="458"/>
  <c r="T141" i="458"/>
  <c r="S149" i="458"/>
  <c r="V149" i="458" s="1"/>
  <c r="E170" i="458"/>
  <c r="G170" i="458" s="1"/>
  <c r="G168" i="458" s="1"/>
  <c r="T194" i="458"/>
  <c r="T208" i="458"/>
  <c r="T224" i="458"/>
  <c r="T268" i="458"/>
  <c r="T91" i="458"/>
  <c r="S52" i="458"/>
  <c r="T53" i="458"/>
  <c r="M73" i="458"/>
  <c r="T42" i="458"/>
  <c r="T57" i="458"/>
  <c r="T65" i="458"/>
  <c r="S73" i="458"/>
  <c r="S110" i="458"/>
  <c r="M136" i="458"/>
  <c r="T144" i="458"/>
  <c r="M167" i="458"/>
  <c r="T174" i="458"/>
  <c r="S252" i="458"/>
  <c r="V252" i="458" s="1"/>
  <c r="J188" i="458"/>
  <c r="T190" i="458"/>
  <c r="T204" i="458"/>
  <c r="T220" i="458"/>
  <c r="M252" i="458"/>
  <c r="M233" i="458" s="1"/>
  <c r="T264" i="458"/>
  <c r="G297" i="458"/>
  <c r="S297" i="458"/>
  <c r="T298" i="458"/>
  <c r="M297" i="458"/>
  <c r="P188" i="458"/>
  <c r="P167" i="458" s="1"/>
  <c r="T216" i="458"/>
  <c r="T227" i="458"/>
  <c r="S229" i="458"/>
  <c r="T230" i="458"/>
  <c r="T235" i="458"/>
  <c r="S234" i="458"/>
  <c r="T238" i="458"/>
  <c r="T260" i="458"/>
  <c r="G188" i="458"/>
  <c r="T189" i="458"/>
  <c r="S188" i="458"/>
  <c r="T198" i="458"/>
  <c r="T212" i="458"/>
  <c r="G234" i="458"/>
  <c r="G233" i="458" s="1"/>
  <c r="T244" i="458"/>
  <c r="T256" i="458"/>
  <c r="T272" i="458"/>
  <c r="J276" i="458"/>
  <c r="T284" i="458"/>
  <c r="T328" i="458"/>
  <c r="T331" i="458"/>
  <c r="T286" i="458"/>
  <c r="T288" i="458"/>
  <c r="P297" i="458"/>
  <c r="T313" i="458"/>
  <c r="T343" i="458"/>
  <c r="T359" i="458"/>
  <c r="T309" i="458"/>
  <c r="T339" i="458"/>
  <c r="T355" i="458"/>
  <c r="T369" i="458"/>
  <c r="T376" i="458"/>
  <c r="T380" i="458"/>
  <c r="T384" i="458"/>
  <c r="T388" i="458"/>
  <c r="T392" i="458"/>
  <c r="T396" i="458"/>
  <c r="T400" i="458"/>
  <c r="T404" i="458"/>
  <c r="T408" i="458"/>
  <c r="T412" i="458"/>
  <c r="T416" i="458"/>
  <c r="T420" i="458"/>
  <c r="T424" i="458"/>
  <c r="T428" i="458"/>
  <c r="T432" i="458"/>
  <c r="T436" i="458"/>
  <c r="T291" i="458"/>
  <c r="T293" i="458"/>
  <c r="J297" i="458"/>
  <c r="T299" i="458"/>
  <c r="T301" i="458"/>
  <c r="T303" i="458"/>
  <c r="T322" i="458"/>
  <c r="T335" i="458"/>
  <c r="T351" i="458"/>
  <c r="J372" i="458"/>
  <c r="R436" i="457"/>
  <c r="S436" i="457" s="1"/>
  <c r="P436" i="457"/>
  <c r="M436" i="457"/>
  <c r="J436" i="457"/>
  <c r="R435" i="457"/>
  <c r="S435" i="457" s="1"/>
  <c r="P435" i="457"/>
  <c r="M435" i="457"/>
  <c r="J435" i="457"/>
  <c r="R434" i="457"/>
  <c r="S434" i="457" s="1"/>
  <c r="P434" i="457"/>
  <c r="M434" i="457"/>
  <c r="J434" i="457"/>
  <c r="R433" i="457"/>
  <c r="S433" i="457" s="1"/>
  <c r="P433" i="457"/>
  <c r="M433" i="457"/>
  <c r="J433" i="457"/>
  <c r="R432" i="457"/>
  <c r="S432" i="457" s="1"/>
  <c r="P432" i="457"/>
  <c r="M432" i="457"/>
  <c r="J432" i="457"/>
  <c r="R431" i="457"/>
  <c r="S431" i="457" s="1"/>
  <c r="P431" i="457"/>
  <c r="M431" i="457"/>
  <c r="J431" i="457"/>
  <c r="R430" i="457"/>
  <c r="S430" i="457" s="1"/>
  <c r="P430" i="457"/>
  <c r="M430" i="457"/>
  <c r="J430" i="457"/>
  <c r="R429" i="457"/>
  <c r="S429" i="457" s="1"/>
  <c r="P429" i="457"/>
  <c r="M429" i="457"/>
  <c r="J429" i="457"/>
  <c r="R428" i="457"/>
  <c r="S428" i="457" s="1"/>
  <c r="P428" i="457"/>
  <c r="M428" i="457"/>
  <c r="J428" i="457"/>
  <c r="R427" i="457"/>
  <c r="S427" i="457" s="1"/>
  <c r="P427" i="457"/>
  <c r="M427" i="457"/>
  <c r="J427" i="457"/>
  <c r="R426" i="457"/>
  <c r="S426" i="457" s="1"/>
  <c r="P426" i="457"/>
  <c r="M426" i="457"/>
  <c r="J426" i="457"/>
  <c r="R425" i="457"/>
  <c r="S425" i="457" s="1"/>
  <c r="P425" i="457"/>
  <c r="M425" i="457"/>
  <c r="J425" i="457"/>
  <c r="R424" i="457"/>
  <c r="S424" i="457" s="1"/>
  <c r="P424" i="457"/>
  <c r="M424" i="457"/>
  <c r="J424" i="457"/>
  <c r="R423" i="457"/>
  <c r="S423" i="457" s="1"/>
  <c r="P423" i="457"/>
  <c r="M423" i="457"/>
  <c r="J423" i="457"/>
  <c r="R422" i="457"/>
  <c r="S422" i="457" s="1"/>
  <c r="P422" i="457"/>
  <c r="M422" i="457"/>
  <c r="J422" i="457"/>
  <c r="S421" i="457"/>
  <c r="R421" i="457"/>
  <c r="P421" i="457"/>
  <c r="M421" i="457"/>
  <c r="J421" i="457"/>
  <c r="R420" i="457"/>
  <c r="S420" i="457" s="1"/>
  <c r="P420" i="457"/>
  <c r="M420" i="457"/>
  <c r="J420" i="457"/>
  <c r="R419" i="457"/>
  <c r="S419" i="457" s="1"/>
  <c r="P419" i="457"/>
  <c r="M419" i="457"/>
  <c r="J419" i="457"/>
  <c r="R418" i="457"/>
  <c r="S418" i="457" s="1"/>
  <c r="P418" i="457"/>
  <c r="M418" i="457"/>
  <c r="J418" i="457"/>
  <c r="R417" i="457"/>
  <c r="S417" i="457" s="1"/>
  <c r="P417" i="457"/>
  <c r="M417" i="457"/>
  <c r="J417" i="457"/>
  <c r="R416" i="457"/>
  <c r="S416" i="457" s="1"/>
  <c r="P416" i="457"/>
  <c r="M416" i="457"/>
  <c r="J416" i="457"/>
  <c r="R415" i="457"/>
  <c r="S415" i="457" s="1"/>
  <c r="P415" i="457"/>
  <c r="M415" i="457"/>
  <c r="J415" i="457"/>
  <c r="R414" i="457"/>
  <c r="S414" i="457" s="1"/>
  <c r="P414" i="457"/>
  <c r="M414" i="457"/>
  <c r="J414" i="457"/>
  <c r="R413" i="457"/>
  <c r="S413" i="457" s="1"/>
  <c r="P413" i="457"/>
  <c r="M413" i="457"/>
  <c r="J413" i="457"/>
  <c r="R412" i="457"/>
  <c r="S412" i="457" s="1"/>
  <c r="P412" i="457"/>
  <c r="M412" i="457"/>
  <c r="J412" i="457"/>
  <c r="R411" i="457"/>
  <c r="S411" i="457" s="1"/>
  <c r="P411" i="457"/>
  <c r="M411" i="457"/>
  <c r="J411" i="457"/>
  <c r="R410" i="457"/>
  <c r="S410" i="457" s="1"/>
  <c r="P410" i="457"/>
  <c r="M410" i="457"/>
  <c r="J410" i="457"/>
  <c r="R409" i="457"/>
  <c r="S409" i="457" s="1"/>
  <c r="P409" i="457"/>
  <c r="M409" i="457"/>
  <c r="J409" i="457"/>
  <c r="R408" i="457"/>
  <c r="S408" i="457" s="1"/>
  <c r="P408" i="457"/>
  <c r="M408" i="457"/>
  <c r="J408" i="457"/>
  <c r="R407" i="457"/>
  <c r="S407" i="457" s="1"/>
  <c r="P407" i="457"/>
  <c r="M407" i="457"/>
  <c r="J407" i="457"/>
  <c r="R406" i="457"/>
  <c r="S406" i="457" s="1"/>
  <c r="P406" i="457"/>
  <c r="M406" i="457"/>
  <c r="J406" i="457"/>
  <c r="R405" i="457"/>
  <c r="S405" i="457" s="1"/>
  <c r="P405" i="457"/>
  <c r="M405" i="457"/>
  <c r="J405" i="457"/>
  <c r="R404" i="457"/>
  <c r="S404" i="457" s="1"/>
  <c r="P404" i="457"/>
  <c r="M404" i="457"/>
  <c r="J404" i="457"/>
  <c r="R403" i="457"/>
  <c r="S403" i="457" s="1"/>
  <c r="P403" i="457"/>
  <c r="M403" i="457"/>
  <c r="J403" i="457"/>
  <c r="R402" i="457"/>
  <c r="S402" i="457" s="1"/>
  <c r="P402" i="457"/>
  <c r="M402" i="457"/>
  <c r="J402" i="457"/>
  <c r="R401" i="457"/>
  <c r="S401" i="457" s="1"/>
  <c r="P401" i="457"/>
  <c r="M401" i="457"/>
  <c r="J401" i="457"/>
  <c r="R400" i="457"/>
  <c r="S400" i="457" s="1"/>
  <c r="P400" i="457"/>
  <c r="M400" i="457"/>
  <c r="J400" i="457"/>
  <c r="R399" i="457"/>
  <c r="S399" i="457" s="1"/>
  <c r="P399" i="457"/>
  <c r="M399" i="457"/>
  <c r="J399" i="457"/>
  <c r="R398" i="457"/>
  <c r="S398" i="457" s="1"/>
  <c r="P398" i="457"/>
  <c r="M398" i="457"/>
  <c r="J398" i="457"/>
  <c r="R397" i="457"/>
  <c r="S397" i="457" s="1"/>
  <c r="P397" i="457"/>
  <c r="M397" i="457"/>
  <c r="J397" i="457"/>
  <c r="R396" i="457"/>
  <c r="S396" i="457" s="1"/>
  <c r="P396" i="457"/>
  <c r="M396" i="457"/>
  <c r="J396" i="457"/>
  <c r="R395" i="457"/>
  <c r="S395" i="457" s="1"/>
  <c r="P395" i="457"/>
  <c r="M395" i="457"/>
  <c r="J395" i="457"/>
  <c r="R394" i="457"/>
  <c r="S394" i="457" s="1"/>
  <c r="P394" i="457"/>
  <c r="M394" i="457"/>
  <c r="J394" i="457"/>
  <c r="R393" i="457"/>
  <c r="S393" i="457" s="1"/>
  <c r="P393" i="457"/>
  <c r="M393" i="457"/>
  <c r="J393" i="457"/>
  <c r="R392" i="457"/>
  <c r="S392" i="457" s="1"/>
  <c r="P392" i="457"/>
  <c r="M392" i="457"/>
  <c r="J392" i="457"/>
  <c r="R391" i="457"/>
  <c r="S391" i="457" s="1"/>
  <c r="P391" i="457"/>
  <c r="M391" i="457"/>
  <c r="J391" i="457"/>
  <c r="R390" i="457"/>
  <c r="S390" i="457" s="1"/>
  <c r="P390" i="457"/>
  <c r="M390" i="457"/>
  <c r="J390" i="457"/>
  <c r="S389" i="457"/>
  <c r="R389" i="457"/>
  <c r="P389" i="457"/>
  <c r="M389" i="457"/>
  <c r="J389" i="457"/>
  <c r="R388" i="457"/>
  <c r="S388" i="457" s="1"/>
  <c r="P388" i="457"/>
  <c r="M388" i="457"/>
  <c r="J388" i="457"/>
  <c r="R387" i="457"/>
  <c r="S387" i="457" s="1"/>
  <c r="P387" i="457"/>
  <c r="M387" i="457"/>
  <c r="J387" i="457"/>
  <c r="R386" i="457"/>
  <c r="S386" i="457" s="1"/>
  <c r="P386" i="457"/>
  <c r="M386" i="457"/>
  <c r="J386" i="457"/>
  <c r="R385" i="457"/>
  <c r="S385" i="457" s="1"/>
  <c r="P385" i="457"/>
  <c r="M385" i="457"/>
  <c r="J385" i="457"/>
  <c r="R384" i="457"/>
  <c r="S384" i="457" s="1"/>
  <c r="P384" i="457"/>
  <c r="M384" i="457"/>
  <c r="J384" i="457"/>
  <c r="R383" i="457"/>
  <c r="S383" i="457" s="1"/>
  <c r="P383" i="457"/>
  <c r="M383" i="457"/>
  <c r="J383" i="457"/>
  <c r="R382" i="457"/>
  <c r="S382" i="457" s="1"/>
  <c r="P382" i="457"/>
  <c r="M382" i="457"/>
  <c r="J382" i="457"/>
  <c r="R381" i="457"/>
  <c r="S381" i="457" s="1"/>
  <c r="P381" i="457"/>
  <c r="M381" i="457"/>
  <c r="J381" i="457"/>
  <c r="R380" i="457"/>
  <c r="S380" i="457" s="1"/>
  <c r="P380" i="457"/>
  <c r="M380" i="457"/>
  <c r="J380" i="457"/>
  <c r="R379" i="457"/>
  <c r="S379" i="457" s="1"/>
  <c r="P379" i="457"/>
  <c r="M379" i="457"/>
  <c r="J379" i="457"/>
  <c r="R378" i="457"/>
  <c r="S378" i="457" s="1"/>
  <c r="P378" i="457"/>
  <c r="M378" i="457"/>
  <c r="J378" i="457"/>
  <c r="R377" i="457"/>
  <c r="S377" i="457" s="1"/>
  <c r="P377" i="457"/>
  <c r="M377" i="457"/>
  <c r="J377" i="457"/>
  <c r="R376" i="457"/>
  <c r="S376" i="457" s="1"/>
  <c r="P376" i="457"/>
  <c r="M376" i="457"/>
  <c r="J376" i="457"/>
  <c r="R375" i="457"/>
  <c r="S375" i="457" s="1"/>
  <c r="P375" i="457"/>
  <c r="M375" i="457"/>
  <c r="J375" i="457"/>
  <c r="R374" i="457"/>
  <c r="S374" i="457" s="1"/>
  <c r="P374" i="457"/>
  <c r="M374" i="457"/>
  <c r="J374" i="457"/>
  <c r="R373" i="457"/>
  <c r="S373" i="457" s="1"/>
  <c r="P373" i="457"/>
  <c r="M373" i="457"/>
  <c r="J373" i="457"/>
  <c r="R370" i="457"/>
  <c r="S370" i="457" s="1"/>
  <c r="P370" i="457"/>
  <c r="M370" i="457"/>
  <c r="J370" i="457"/>
  <c r="G370" i="457"/>
  <c r="R369" i="457"/>
  <c r="S369" i="457" s="1"/>
  <c r="P369" i="457"/>
  <c r="M369" i="457"/>
  <c r="J369" i="457"/>
  <c r="G369" i="457"/>
  <c r="R368" i="457"/>
  <c r="S368" i="457" s="1"/>
  <c r="P368" i="457"/>
  <c r="M368" i="457"/>
  <c r="J368" i="457"/>
  <c r="G368" i="457"/>
  <c r="R367" i="457"/>
  <c r="S367" i="457" s="1"/>
  <c r="P367" i="457"/>
  <c r="M367" i="457"/>
  <c r="J367" i="457"/>
  <c r="G367" i="457"/>
  <c r="R366" i="457"/>
  <c r="S366" i="457" s="1"/>
  <c r="P366" i="457"/>
  <c r="M366" i="457"/>
  <c r="J366" i="457"/>
  <c r="G366" i="457"/>
  <c r="R365" i="457"/>
  <c r="S365" i="457" s="1"/>
  <c r="P365" i="457"/>
  <c r="M365" i="457"/>
  <c r="J365" i="457"/>
  <c r="G365" i="457"/>
  <c r="R364" i="457"/>
  <c r="S364" i="457" s="1"/>
  <c r="P364" i="457"/>
  <c r="M364" i="457"/>
  <c r="J364" i="457"/>
  <c r="G364" i="457"/>
  <c r="R363" i="457"/>
  <c r="S363" i="457" s="1"/>
  <c r="P363" i="457"/>
  <c r="M363" i="457"/>
  <c r="J363" i="457"/>
  <c r="G363" i="457"/>
  <c r="R362" i="457"/>
  <c r="S362" i="457" s="1"/>
  <c r="P362" i="457"/>
  <c r="M362" i="457"/>
  <c r="J362" i="457"/>
  <c r="G362" i="457"/>
  <c r="R361" i="457"/>
  <c r="S361" i="457" s="1"/>
  <c r="P361" i="457"/>
  <c r="M361" i="457"/>
  <c r="J361" i="457"/>
  <c r="G361" i="457"/>
  <c r="R360" i="457"/>
  <c r="S360" i="457" s="1"/>
  <c r="P360" i="457"/>
  <c r="M360" i="457"/>
  <c r="J360" i="457"/>
  <c r="G360" i="457"/>
  <c r="R359" i="457"/>
  <c r="S359" i="457" s="1"/>
  <c r="P359" i="457"/>
  <c r="M359" i="457"/>
  <c r="J359" i="457"/>
  <c r="G359" i="457"/>
  <c r="R358" i="457"/>
  <c r="S358" i="457" s="1"/>
  <c r="P358" i="457"/>
  <c r="M358" i="457"/>
  <c r="J358" i="457"/>
  <c r="G358" i="457"/>
  <c r="R357" i="457"/>
  <c r="S357" i="457" s="1"/>
  <c r="P357" i="457"/>
  <c r="M357" i="457"/>
  <c r="J357" i="457"/>
  <c r="G357" i="457"/>
  <c r="R356" i="457"/>
  <c r="S356" i="457" s="1"/>
  <c r="P356" i="457"/>
  <c r="M356" i="457"/>
  <c r="J356" i="457"/>
  <c r="G356" i="457"/>
  <c r="R355" i="457"/>
  <c r="S355" i="457" s="1"/>
  <c r="P355" i="457"/>
  <c r="M355" i="457"/>
  <c r="J355" i="457"/>
  <c r="G355" i="457"/>
  <c r="R354" i="457"/>
  <c r="S354" i="457" s="1"/>
  <c r="P354" i="457"/>
  <c r="M354" i="457"/>
  <c r="J354" i="457"/>
  <c r="G354" i="457"/>
  <c r="R353" i="457"/>
  <c r="S353" i="457" s="1"/>
  <c r="P353" i="457"/>
  <c r="M353" i="457"/>
  <c r="J353" i="457"/>
  <c r="G353" i="457"/>
  <c r="R352" i="457"/>
  <c r="S352" i="457" s="1"/>
  <c r="P352" i="457"/>
  <c r="M352" i="457"/>
  <c r="J352" i="457"/>
  <c r="G352" i="457"/>
  <c r="R351" i="457"/>
  <c r="S351" i="457" s="1"/>
  <c r="T351" i="457" s="1"/>
  <c r="P351" i="457"/>
  <c r="M351" i="457"/>
  <c r="J351" i="457"/>
  <c r="G351" i="457"/>
  <c r="R350" i="457"/>
  <c r="S350" i="457" s="1"/>
  <c r="P350" i="457"/>
  <c r="M350" i="457"/>
  <c r="J350" i="457"/>
  <c r="G350" i="457"/>
  <c r="R349" i="457"/>
  <c r="S349" i="457" s="1"/>
  <c r="P349" i="457"/>
  <c r="M349" i="457"/>
  <c r="J349" i="457"/>
  <c r="G349" i="457"/>
  <c r="R348" i="457"/>
  <c r="S348" i="457" s="1"/>
  <c r="P348" i="457"/>
  <c r="M348" i="457"/>
  <c r="J348" i="457"/>
  <c r="G348" i="457"/>
  <c r="R347" i="457"/>
  <c r="S347" i="457" s="1"/>
  <c r="T347" i="457" s="1"/>
  <c r="P347" i="457"/>
  <c r="M347" i="457"/>
  <c r="J347" i="457"/>
  <c r="G347" i="457"/>
  <c r="R346" i="457"/>
  <c r="S346" i="457" s="1"/>
  <c r="P346" i="457"/>
  <c r="M346" i="457"/>
  <c r="J346" i="457"/>
  <c r="G346" i="457"/>
  <c r="R345" i="457"/>
  <c r="S345" i="457" s="1"/>
  <c r="P345" i="457"/>
  <c r="M345" i="457"/>
  <c r="J345" i="457"/>
  <c r="G345" i="457"/>
  <c r="R344" i="457"/>
  <c r="S344" i="457" s="1"/>
  <c r="P344" i="457"/>
  <c r="M344" i="457"/>
  <c r="J344" i="457"/>
  <c r="G344" i="457"/>
  <c r="R343" i="457"/>
  <c r="S343" i="457" s="1"/>
  <c r="P343" i="457"/>
  <c r="M343" i="457"/>
  <c r="J343" i="457"/>
  <c r="G343" i="457"/>
  <c r="R342" i="457"/>
  <c r="S342" i="457" s="1"/>
  <c r="P342" i="457"/>
  <c r="M342" i="457"/>
  <c r="J342" i="457"/>
  <c r="G342" i="457"/>
  <c r="R341" i="457"/>
  <c r="S341" i="457" s="1"/>
  <c r="P341" i="457"/>
  <c r="M341" i="457"/>
  <c r="J341" i="457"/>
  <c r="G341" i="457"/>
  <c r="R340" i="457"/>
  <c r="S340" i="457" s="1"/>
  <c r="P340" i="457"/>
  <c r="M340" i="457"/>
  <c r="J340" i="457"/>
  <c r="G340" i="457"/>
  <c r="R339" i="457"/>
  <c r="S339" i="457" s="1"/>
  <c r="P339" i="457"/>
  <c r="M339" i="457"/>
  <c r="J339" i="457"/>
  <c r="G339" i="457"/>
  <c r="R338" i="457"/>
  <c r="S338" i="457" s="1"/>
  <c r="P338" i="457"/>
  <c r="M338" i="457"/>
  <c r="J338" i="457"/>
  <c r="G338" i="457"/>
  <c r="R337" i="457"/>
  <c r="S337" i="457" s="1"/>
  <c r="P337" i="457"/>
  <c r="M337" i="457"/>
  <c r="J337" i="457"/>
  <c r="G337" i="457"/>
  <c r="R336" i="457"/>
  <c r="S336" i="457" s="1"/>
  <c r="P336" i="457"/>
  <c r="M336" i="457"/>
  <c r="J336" i="457"/>
  <c r="G336" i="457"/>
  <c r="R335" i="457"/>
  <c r="S335" i="457" s="1"/>
  <c r="P335" i="457"/>
  <c r="M335" i="457"/>
  <c r="J335" i="457"/>
  <c r="G335" i="457"/>
  <c r="R334" i="457"/>
  <c r="S334" i="457" s="1"/>
  <c r="P334" i="457"/>
  <c r="M334" i="457"/>
  <c r="J334" i="457"/>
  <c r="G334" i="457"/>
  <c r="R333" i="457"/>
  <c r="S333" i="457" s="1"/>
  <c r="P333" i="457"/>
  <c r="M333" i="457"/>
  <c r="J333" i="457"/>
  <c r="G333" i="457"/>
  <c r="R332" i="457"/>
  <c r="S332" i="457" s="1"/>
  <c r="P332" i="457"/>
  <c r="M332" i="457"/>
  <c r="J332" i="457"/>
  <c r="G332" i="457"/>
  <c r="R331" i="457"/>
  <c r="S331" i="457" s="1"/>
  <c r="P331" i="457"/>
  <c r="M331" i="457"/>
  <c r="J331" i="457"/>
  <c r="G331" i="457"/>
  <c r="R330" i="457"/>
  <c r="S330" i="457" s="1"/>
  <c r="P330" i="457"/>
  <c r="M330" i="457"/>
  <c r="J330" i="457"/>
  <c r="G330" i="457"/>
  <c r="R329" i="457"/>
  <c r="S329" i="457" s="1"/>
  <c r="P329" i="457"/>
  <c r="M329" i="457"/>
  <c r="J329" i="457"/>
  <c r="G329" i="457"/>
  <c r="R328" i="457"/>
  <c r="S328" i="457" s="1"/>
  <c r="P328" i="457"/>
  <c r="M328" i="457"/>
  <c r="J328" i="457"/>
  <c r="G328" i="457"/>
  <c r="R327" i="457"/>
  <c r="S327" i="457" s="1"/>
  <c r="P327" i="457"/>
  <c r="M327" i="457"/>
  <c r="J327" i="457"/>
  <c r="G327" i="457"/>
  <c r="R326" i="457"/>
  <c r="S326" i="457" s="1"/>
  <c r="P326" i="457"/>
  <c r="M326" i="457"/>
  <c r="J326" i="457"/>
  <c r="G326" i="457"/>
  <c r="R325" i="457"/>
  <c r="S325" i="457" s="1"/>
  <c r="P325" i="457"/>
  <c r="M325" i="457"/>
  <c r="J325" i="457"/>
  <c r="G325" i="457"/>
  <c r="R324" i="457"/>
  <c r="S324" i="457" s="1"/>
  <c r="P324" i="457"/>
  <c r="M324" i="457"/>
  <c r="J324" i="457"/>
  <c r="G324" i="457"/>
  <c r="R323" i="457"/>
  <c r="S323" i="457" s="1"/>
  <c r="P323" i="457"/>
  <c r="M323" i="457"/>
  <c r="J323" i="457"/>
  <c r="G323" i="457"/>
  <c r="S322" i="457"/>
  <c r="R322" i="457"/>
  <c r="P322" i="457"/>
  <c r="M322" i="457"/>
  <c r="J322" i="457"/>
  <c r="G322" i="457"/>
  <c r="R321" i="457"/>
  <c r="S321" i="457" s="1"/>
  <c r="P321" i="457"/>
  <c r="M321" i="457"/>
  <c r="J321" i="457"/>
  <c r="G321" i="457"/>
  <c r="R320" i="457"/>
  <c r="S320" i="457" s="1"/>
  <c r="T320" i="457" s="1"/>
  <c r="P320" i="457"/>
  <c r="M320" i="457"/>
  <c r="J320" i="457"/>
  <c r="G320" i="457"/>
  <c r="R319" i="457"/>
  <c r="S319" i="457" s="1"/>
  <c r="P319" i="457"/>
  <c r="M319" i="457"/>
  <c r="J319" i="457"/>
  <c r="G319" i="457"/>
  <c r="R318" i="457"/>
  <c r="S318" i="457" s="1"/>
  <c r="P318" i="457"/>
  <c r="M318" i="457"/>
  <c r="J318" i="457"/>
  <c r="G318" i="457"/>
  <c r="R317" i="457"/>
  <c r="S317" i="457" s="1"/>
  <c r="P317" i="457"/>
  <c r="M317" i="457"/>
  <c r="J317" i="457"/>
  <c r="G317" i="457"/>
  <c r="R316" i="457"/>
  <c r="S316" i="457" s="1"/>
  <c r="P316" i="457"/>
  <c r="M316" i="457"/>
  <c r="J316" i="457"/>
  <c r="G316" i="457"/>
  <c r="R315" i="457"/>
  <c r="S315" i="457" s="1"/>
  <c r="P315" i="457"/>
  <c r="M315" i="457"/>
  <c r="J315" i="457"/>
  <c r="G315" i="457"/>
  <c r="R314" i="457"/>
  <c r="S314" i="457" s="1"/>
  <c r="P314" i="457"/>
  <c r="M314" i="457"/>
  <c r="J314" i="457"/>
  <c r="G314" i="457"/>
  <c r="R313" i="457"/>
  <c r="S313" i="457" s="1"/>
  <c r="P313" i="457"/>
  <c r="M313" i="457"/>
  <c r="J313" i="457"/>
  <c r="G313" i="457"/>
  <c r="R312" i="457"/>
  <c r="S312" i="457" s="1"/>
  <c r="P312" i="457"/>
  <c r="M312" i="457"/>
  <c r="J312" i="457"/>
  <c r="G312" i="457"/>
  <c r="R311" i="457"/>
  <c r="S311" i="457" s="1"/>
  <c r="P311" i="457"/>
  <c r="M311" i="457"/>
  <c r="J311" i="457"/>
  <c r="G311" i="457"/>
  <c r="R310" i="457"/>
  <c r="S310" i="457" s="1"/>
  <c r="P310" i="457"/>
  <c r="M310" i="457"/>
  <c r="J310" i="457"/>
  <c r="G310" i="457"/>
  <c r="R309" i="457"/>
  <c r="S309" i="457" s="1"/>
  <c r="P309" i="457"/>
  <c r="M309" i="457"/>
  <c r="J309" i="457"/>
  <c r="G309" i="457"/>
  <c r="R308" i="457"/>
  <c r="S308" i="457" s="1"/>
  <c r="P308" i="457"/>
  <c r="M308" i="457"/>
  <c r="J308" i="457"/>
  <c r="G308" i="457"/>
  <c r="S307" i="457"/>
  <c r="R307" i="457"/>
  <c r="P307" i="457"/>
  <c r="M307" i="457"/>
  <c r="J307" i="457"/>
  <c r="G307" i="457"/>
  <c r="R306" i="457"/>
  <c r="S306" i="457" s="1"/>
  <c r="P306" i="457"/>
  <c r="M306" i="457"/>
  <c r="J306" i="457"/>
  <c r="G306" i="457"/>
  <c r="R305" i="457"/>
  <c r="S305" i="457" s="1"/>
  <c r="P305" i="457"/>
  <c r="M305" i="457"/>
  <c r="J305" i="457"/>
  <c r="G305" i="457"/>
  <c r="R304" i="457"/>
  <c r="S304" i="457" s="1"/>
  <c r="P304" i="457"/>
  <c r="M304" i="457"/>
  <c r="J304" i="457"/>
  <c r="G304" i="457"/>
  <c r="R303" i="457"/>
  <c r="S303" i="457" s="1"/>
  <c r="P303" i="457"/>
  <c r="M303" i="457"/>
  <c r="J303" i="457"/>
  <c r="G303" i="457"/>
  <c r="R302" i="457"/>
  <c r="S302" i="457" s="1"/>
  <c r="T302" i="457" s="1"/>
  <c r="P302" i="457"/>
  <c r="M302" i="457"/>
  <c r="J302" i="457"/>
  <c r="G302" i="457"/>
  <c r="R301" i="457"/>
  <c r="S301" i="457" s="1"/>
  <c r="P301" i="457"/>
  <c r="M301" i="457"/>
  <c r="J301" i="457"/>
  <c r="G301" i="457"/>
  <c r="R300" i="457"/>
  <c r="S300" i="457" s="1"/>
  <c r="P300" i="457"/>
  <c r="M300" i="457"/>
  <c r="J300" i="457"/>
  <c r="G300" i="457"/>
  <c r="R299" i="457"/>
  <c r="S299" i="457" s="1"/>
  <c r="P299" i="457"/>
  <c r="M299" i="457"/>
  <c r="J299" i="457"/>
  <c r="G299" i="457"/>
  <c r="R298" i="457"/>
  <c r="S298" i="457" s="1"/>
  <c r="P298" i="457"/>
  <c r="M298" i="457"/>
  <c r="J298" i="457"/>
  <c r="G298" i="457"/>
  <c r="R294" i="457"/>
  <c r="S294" i="457" s="1"/>
  <c r="P294" i="457"/>
  <c r="M294" i="457"/>
  <c r="J294" i="457"/>
  <c r="G294" i="457"/>
  <c r="R293" i="457"/>
  <c r="S293" i="457" s="1"/>
  <c r="P293" i="457"/>
  <c r="M293" i="457"/>
  <c r="J293" i="457"/>
  <c r="G293" i="457"/>
  <c r="R292" i="457"/>
  <c r="S292" i="457" s="1"/>
  <c r="P292" i="457"/>
  <c r="M292" i="457"/>
  <c r="J292" i="457"/>
  <c r="G292" i="457"/>
  <c r="R291" i="457"/>
  <c r="S291" i="457" s="1"/>
  <c r="P291" i="457"/>
  <c r="M291" i="457"/>
  <c r="J291" i="457"/>
  <c r="G291" i="457"/>
  <c r="R290" i="457"/>
  <c r="S290" i="457" s="1"/>
  <c r="P290" i="457"/>
  <c r="M290" i="457"/>
  <c r="J290" i="457"/>
  <c r="G290" i="457"/>
  <c r="R289" i="457"/>
  <c r="S289" i="457" s="1"/>
  <c r="P289" i="457"/>
  <c r="M289" i="457"/>
  <c r="J289" i="457"/>
  <c r="G289" i="457"/>
  <c r="R288" i="457"/>
  <c r="S288" i="457" s="1"/>
  <c r="P288" i="457"/>
  <c r="M288" i="457"/>
  <c r="J288" i="457"/>
  <c r="G288" i="457"/>
  <c r="R287" i="457"/>
  <c r="S287" i="457" s="1"/>
  <c r="P287" i="457"/>
  <c r="M287" i="457"/>
  <c r="J287" i="457"/>
  <c r="G287" i="457"/>
  <c r="R286" i="457"/>
  <c r="S286" i="457" s="1"/>
  <c r="P286" i="457"/>
  <c r="M286" i="457"/>
  <c r="J286" i="457"/>
  <c r="G286" i="457"/>
  <c r="R285" i="457"/>
  <c r="S285" i="457" s="1"/>
  <c r="P285" i="457"/>
  <c r="M285" i="457"/>
  <c r="J285" i="457"/>
  <c r="G285" i="457"/>
  <c r="R284" i="457"/>
  <c r="S284" i="457" s="1"/>
  <c r="P284" i="457"/>
  <c r="M284" i="457"/>
  <c r="J284" i="457"/>
  <c r="G284" i="457"/>
  <c r="R283" i="457"/>
  <c r="S283" i="457" s="1"/>
  <c r="P283" i="457"/>
  <c r="M283" i="457"/>
  <c r="J283" i="457"/>
  <c r="G283" i="457"/>
  <c r="R282" i="457"/>
  <c r="S282" i="457" s="1"/>
  <c r="P282" i="457"/>
  <c r="M282" i="457"/>
  <c r="J282" i="457"/>
  <c r="G282" i="457"/>
  <c r="R281" i="457"/>
  <c r="S281" i="457" s="1"/>
  <c r="P281" i="457"/>
  <c r="M281" i="457"/>
  <c r="J281" i="457"/>
  <c r="G281" i="457"/>
  <c r="R280" i="457"/>
  <c r="S280" i="457" s="1"/>
  <c r="P280" i="457"/>
  <c r="M280" i="457"/>
  <c r="J280" i="457"/>
  <c r="G280" i="457"/>
  <c r="R279" i="457"/>
  <c r="S279" i="457" s="1"/>
  <c r="P279" i="457"/>
  <c r="M279" i="457"/>
  <c r="J279" i="457"/>
  <c r="G279" i="457"/>
  <c r="R278" i="457"/>
  <c r="S278" i="457" s="1"/>
  <c r="P278" i="457"/>
  <c r="M278" i="457"/>
  <c r="J278" i="457"/>
  <c r="G278" i="457"/>
  <c r="R277" i="457"/>
  <c r="S277" i="457" s="1"/>
  <c r="P277" i="457"/>
  <c r="M277" i="457"/>
  <c r="J277" i="457"/>
  <c r="G277" i="457"/>
  <c r="R274" i="457"/>
  <c r="S274" i="457" s="1"/>
  <c r="P274" i="457"/>
  <c r="M274" i="457"/>
  <c r="J274" i="457"/>
  <c r="G274" i="457"/>
  <c r="R273" i="457"/>
  <c r="S273" i="457" s="1"/>
  <c r="P273" i="457"/>
  <c r="M273" i="457"/>
  <c r="J273" i="457"/>
  <c r="G273" i="457"/>
  <c r="R272" i="457"/>
  <c r="S272" i="457" s="1"/>
  <c r="P272" i="457"/>
  <c r="M272" i="457"/>
  <c r="J272" i="457"/>
  <c r="G272" i="457"/>
  <c r="R271" i="457"/>
  <c r="S271" i="457" s="1"/>
  <c r="P271" i="457"/>
  <c r="M271" i="457"/>
  <c r="J271" i="457"/>
  <c r="G271" i="457"/>
  <c r="R270" i="457"/>
  <c r="S270" i="457" s="1"/>
  <c r="P270" i="457"/>
  <c r="M270" i="457"/>
  <c r="J270" i="457"/>
  <c r="G270" i="457"/>
  <c r="R269" i="457"/>
  <c r="S269" i="457" s="1"/>
  <c r="P269" i="457"/>
  <c r="M269" i="457"/>
  <c r="J269" i="457"/>
  <c r="G269" i="457"/>
  <c r="R268" i="457"/>
  <c r="S268" i="457" s="1"/>
  <c r="P268" i="457"/>
  <c r="M268" i="457"/>
  <c r="J268" i="457"/>
  <c r="G268" i="457"/>
  <c r="R267" i="457"/>
  <c r="S267" i="457" s="1"/>
  <c r="P267" i="457"/>
  <c r="M267" i="457"/>
  <c r="J267" i="457"/>
  <c r="G267" i="457"/>
  <c r="R266" i="457"/>
  <c r="S266" i="457" s="1"/>
  <c r="P266" i="457"/>
  <c r="M266" i="457"/>
  <c r="J266" i="457"/>
  <c r="G266" i="457"/>
  <c r="R265" i="457"/>
  <c r="S265" i="457" s="1"/>
  <c r="P265" i="457"/>
  <c r="M265" i="457"/>
  <c r="J265" i="457"/>
  <c r="G265" i="457"/>
  <c r="R264" i="457"/>
  <c r="S264" i="457" s="1"/>
  <c r="P264" i="457"/>
  <c r="M264" i="457"/>
  <c r="J264" i="457"/>
  <c r="G264" i="457"/>
  <c r="R263" i="457"/>
  <c r="S263" i="457" s="1"/>
  <c r="P263" i="457"/>
  <c r="M263" i="457"/>
  <c r="J263" i="457"/>
  <c r="G263" i="457"/>
  <c r="R262" i="457"/>
  <c r="S262" i="457" s="1"/>
  <c r="P262" i="457"/>
  <c r="M262" i="457"/>
  <c r="J262" i="457"/>
  <c r="T262" i="457" s="1"/>
  <c r="G262" i="457"/>
  <c r="R261" i="457"/>
  <c r="S261" i="457" s="1"/>
  <c r="P261" i="457"/>
  <c r="M261" i="457"/>
  <c r="J261" i="457"/>
  <c r="G261" i="457"/>
  <c r="R260" i="457"/>
  <c r="S260" i="457" s="1"/>
  <c r="P260" i="457"/>
  <c r="M260" i="457"/>
  <c r="J260" i="457"/>
  <c r="G260" i="457"/>
  <c r="R259" i="457"/>
  <c r="S259" i="457" s="1"/>
  <c r="P259" i="457"/>
  <c r="M259" i="457"/>
  <c r="J259" i="457"/>
  <c r="G259" i="457"/>
  <c r="R258" i="457"/>
  <c r="S258" i="457" s="1"/>
  <c r="P258" i="457"/>
  <c r="M258" i="457"/>
  <c r="J258" i="457"/>
  <c r="G258" i="457"/>
  <c r="R257" i="457"/>
  <c r="S257" i="457" s="1"/>
  <c r="P257" i="457"/>
  <c r="M257" i="457"/>
  <c r="J257" i="457"/>
  <c r="G257" i="457"/>
  <c r="R256" i="457"/>
  <c r="S256" i="457" s="1"/>
  <c r="P256" i="457"/>
  <c r="M256" i="457"/>
  <c r="J256" i="457"/>
  <c r="G256" i="457"/>
  <c r="R255" i="457"/>
  <c r="S255" i="457" s="1"/>
  <c r="P255" i="457"/>
  <c r="M255" i="457"/>
  <c r="J255" i="457"/>
  <c r="G255" i="457"/>
  <c r="R254" i="457"/>
  <c r="S254" i="457" s="1"/>
  <c r="P254" i="457"/>
  <c r="M254" i="457"/>
  <c r="J254" i="457"/>
  <c r="E254" i="457"/>
  <c r="G254" i="457" s="1"/>
  <c r="R253" i="457"/>
  <c r="S253" i="457" s="1"/>
  <c r="P253" i="457"/>
  <c r="M253" i="457"/>
  <c r="J253" i="457"/>
  <c r="G253" i="457"/>
  <c r="R249" i="457"/>
  <c r="S249" i="457" s="1"/>
  <c r="P249" i="457"/>
  <c r="M249" i="457"/>
  <c r="J249" i="457"/>
  <c r="G249" i="457"/>
  <c r="R248" i="457"/>
  <c r="S248" i="457" s="1"/>
  <c r="P248" i="457"/>
  <c r="M248" i="457"/>
  <c r="J248" i="457"/>
  <c r="G248" i="457"/>
  <c r="R247" i="457"/>
  <c r="S247" i="457" s="1"/>
  <c r="T247" i="457" s="1"/>
  <c r="P247" i="457"/>
  <c r="M247" i="457"/>
  <c r="J247" i="457"/>
  <c r="G247" i="457"/>
  <c r="R246" i="457"/>
  <c r="S246" i="457" s="1"/>
  <c r="P246" i="457"/>
  <c r="M246" i="457"/>
  <c r="J246" i="457"/>
  <c r="G246" i="457"/>
  <c r="R245" i="457"/>
  <c r="S245" i="457" s="1"/>
  <c r="P245" i="457"/>
  <c r="M245" i="457"/>
  <c r="J245" i="457"/>
  <c r="G245" i="457"/>
  <c r="R244" i="457"/>
  <c r="S244" i="457" s="1"/>
  <c r="P244" i="457"/>
  <c r="M244" i="457"/>
  <c r="J244" i="457"/>
  <c r="G244" i="457"/>
  <c r="R243" i="457"/>
  <c r="S243" i="457" s="1"/>
  <c r="T243" i="457" s="1"/>
  <c r="P243" i="457"/>
  <c r="M243" i="457"/>
  <c r="J243" i="457"/>
  <c r="G243" i="457"/>
  <c r="R242" i="457"/>
  <c r="S242" i="457" s="1"/>
  <c r="P242" i="457"/>
  <c r="M242" i="457"/>
  <c r="J242" i="457"/>
  <c r="E242" i="457"/>
  <c r="G242" i="457" s="1"/>
  <c r="R241" i="457"/>
  <c r="S241" i="457" s="1"/>
  <c r="P241" i="457"/>
  <c r="M241" i="457"/>
  <c r="J241" i="457"/>
  <c r="E241" i="457"/>
  <c r="G241" i="457" s="1"/>
  <c r="R240" i="457"/>
  <c r="S240" i="457" s="1"/>
  <c r="P240" i="457"/>
  <c r="M240" i="457"/>
  <c r="J240" i="457"/>
  <c r="G240" i="457"/>
  <c r="R239" i="457"/>
  <c r="S239" i="457" s="1"/>
  <c r="P239" i="457"/>
  <c r="M239" i="457"/>
  <c r="J239" i="457"/>
  <c r="G239" i="457"/>
  <c r="R238" i="457"/>
  <c r="S238" i="457" s="1"/>
  <c r="P238" i="457"/>
  <c r="M238" i="457"/>
  <c r="J238" i="457"/>
  <c r="G238" i="457"/>
  <c r="R237" i="457"/>
  <c r="S237" i="457" s="1"/>
  <c r="P237" i="457"/>
  <c r="M237" i="457"/>
  <c r="J237" i="457"/>
  <c r="G237" i="457"/>
  <c r="R236" i="457"/>
  <c r="S236" i="457" s="1"/>
  <c r="P236" i="457"/>
  <c r="M236" i="457"/>
  <c r="J236" i="457"/>
  <c r="E236" i="457"/>
  <c r="G236" i="457" s="1"/>
  <c r="R235" i="457"/>
  <c r="S235" i="457" s="1"/>
  <c r="P235" i="457"/>
  <c r="M235" i="457"/>
  <c r="J235" i="457"/>
  <c r="G235" i="457"/>
  <c r="R230" i="457"/>
  <c r="S230" i="457" s="1"/>
  <c r="P230" i="457"/>
  <c r="P229" i="457" s="1"/>
  <c r="M230" i="457"/>
  <c r="J230" i="457"/>
  <c r="J229" i="457" s="1"/>
  <c r="G230" i="457"/>
  <c r="G229" i="457" s="1"/>
  <c r="M229" i="457"/>
  <c r="R227" i="457"/>
  <c r="S227" i="457" s="1"/>
  <c r="P227" i="457"/>
  <c r="M227" i="457"/>
  <c r="J227" i="457"/>
  <c r="G227" i="457"/>
  <c r="R226" i="457"/>
  <c r="S226" i="457" s="1"/>
  <c r="P226" i="457"/>
  <c r="M226" i="457"/>
  <c r="J226" i="457"/>
  <c r="G226" i="457"/>
  <c r="R225" i="457"/>
  <c r="S225" i="457" s="1"/>
  <c r="P225" i="457"/>
  <c r="M225" i="457"/>
  <c r="J225" i="457"/>
  <c r="G225" i="457"/>
  <c r="R224" i="457"/>
  <c r="S224" i="457" s="1"/>
  <c r="P224" i="457"/>
  <c r="M224" i="457"/>
  <c r="J224" i="457"/>
  <c r="G224" i="457"/>
  <c r="R223" i="457"/>
  <c r="S223" i="457" s="1"/>
  <c r="P223" i="457"/>
  <c r="M223" i="457"/>
  <c r="J223" i="457"/>
  <c r="G223" i="457"/>
  <c r="R222" i="457"/>
  <c r="S222" i="457" s="1"/>
  <c r="P222" i="457"/>
  <c r="M222" i="457"/>
  <c r="J222" i="457"/>
  <c r="G222" i="457"/>
  <c r="R221" i="457"/>
  <c r="S221" i="457" s="1"/>
  <c r="P221" i="457"/>
  <c r="M221" i="457"/>
  <c r="J221" i="457"/>
  <c r="G221" i="457"/>
  <c r="R220" i="457"/>
  <c r="S220" i="457" s="1"/>
  <c r="P220" i="457"/>
  <c r="M220" i="457"/>
  <c r="J220" i="457"/>
  <c r="G220" i="457"/>
  <c r="R219" i="457"/>
  <c r="S219" i="457" s="1"/>
  <c r="P219" i="457"/>
  <c r="M219" i="457"/>
  <c r="J219" i="457"/>
  <c r="G219" i="457"/>
  <c r="R218" i="457"/>
  <c r="S218" i="457" s="1"/>
  <c r="P218" i="457"/>
  <c r="M218" i="457"/>
  <c r="J218" i="457"/>
  <c r="G218" i="457"/>
  <c r="R217" i="457"/>
  <c r="S217" i="457" s="1"/>
  <c r="P217" i="457"/>
  <c r="M217" i="457"/>
  <c r="J217" i="457"/>
  <c r="G217" i="457"/>
  <c r="R216" i="457"/>
  <c r="S216" i="457" s="1"/>
  <c r="P216" i="457"/>
  <c r="M216" i="457"/>
  <c r="J216" i="457"/>
  <c r="G216" i="457"/>
  <c r="R215" i="457"/>
  <c r="S215" i="457" s="1"/>
  <c r="P215" i="457"/>
  <c r="M215" i="457"/>
  <c r="J215" i="457"/>
  <c r="G215" i="457"/>
  <c r="R214" i="457"/>
  <c r="S214" i="457" s="1"/>
  <c r="P214" i="457"/>
  <c r="M214" i="457"/>
  <c r="J214" i="457"/>
  <c r="G214" i="457"/>
  <c r="R213" i="457"/>
  <c r="S213" i="457" s="1"/>
  <c r="P213" i="457"/>
  <c r="M213" i="457"/>
  <c r="J213" i="457"/>
  <c r="G213" i="457"/>
  <c r="R212" i="457"/>
  <c r="S212" i="457" s="1"/>
  <c r="P212" i="457"/>
  <c r="M212" i="457"/>
  <c r="J212" i="457"/>
  <c r="G212" i="457"/>
  <c r="R211" i="457"/>
  <c r="S211" i="457" s="1"/>
  <c r="P211" i="457"/>
  <c r="M211" i="457"/>
  <c r="J211" i="457"/>
  <c r="G211" i="457"/>
  <c r="R210" i="457"/>
  <c r="S210" i="457" s="1"/>
  <c r="P210" i="457"/>
  <c r="M210" i="457"/>
  <c r="J210" i="457"/>
  <c r="G210" i="457"/>
  <c r="R209" i="457"/>
  <c r="S209" i="457" s="1"/>
  <c r="P209" i="457"/>
  <c r="M209" i="457"/>
  <c r="J209" i="457"/>
  <c r="G209" i="457"/>
  <c r="R208" i="457"/>
  <c r="S208" i="457" s="1"/>
  <c r="P208" i="457"/>
  <c r="M208" i="457"/>
  <c r="J208" i="457"/>
  <c r="G208" i="457"/>
  <c r="R207" i="457"/>
  <c r="S207" i="457" s="1"/>
  <c r="P207" i="457"/>
  <c r="M207" i="457"/>
  <c r="J207" i="457"/>
  <c r="G207" i="457"/>
  <c r="R206" i="457"/>
  <c r="S206" i="457" s="1"/>
  <c r="P206" i="457"/>
  <c r="M206" i="457"/>
  <c r="J206" i="457"/>
  <c r="G206" i="457"/>
  <c r="R205" i="457"/>
  <c r="S205" i="457" s="1"/>
  <c r="P205" i="457"/>
  <c r="M205" i="457"/>
  <c r="J205" i="457"/>
  <c r="G205" i="457"/>
  <c r="R204" i="457"/>
  <c r="S204" i="457" s="1"/>
  <c r="P204" i="457"/>
  <c r="M204" i="457"/>
  <c r="J204" i="457"/>
  <c r="G204" i="457"/>
  <c r="R203" i="457"/>
  <c r="S203" i="457" s="1"/>
  <c r="P203" i="457"/>
  <c r="M203" i="457"/>
  <c r="J203" i="457"/>
  <c r="G203" i="457"/>
  <c r="R202" i="457"/>
  <c r="S202" i="457" s="1"/>
  <c r="P202" i="457"/>
  <c r="M202" i="457"/>
  <c r="J202" i="457"/>
  <c r="G202" i="457"/>
  <c r="R201" i="457"/>
  <c r="S201" i="457" s="1"/>
  <c r="P201" i="457"/>
  <c r="M201" i="457"/>
  <c r="J201" i="457"/>
  <c r="G201" i="457"/>
  <c r="R200" i="457"/>
  <c r="S200" i="457" s="1"/>
  <c r="P200" i="457"/>
  <c r="M200" i="457"/>
  <c r="J200" i="457"/>
  <c r="G200" i="457"/>
  <c r="R199" i="457"/>
  <c r="S199" i="457" s="1"/>
  <c r="P199" i="457"/>
  <c r="M199" i="457"/>
  <c r="J199" i="457"/>
  <c r="G199" i="457"/>
  <c r="R198" i="457"/>
  <c r="S198" i="457" s="1"/>
  <c r="P198" i="457"/>
  <c r="M198" i="457"/>
  <c r="J198" i="457"/>
  <c r="G198" i="457"/>
  <c r="R197" i="457"/>
  <c r="S197" i="457" s="1"/>
  <c r="T197" i="457" s="1"/>
  <c r="P197" i="457"/>
  <c r="M197" i="457"/>
  <c r="J197" i="457"/>
  <c r="G197" i="457"/>
  <c r="R196" i="457"/>
  <c r="S196" i="457" s="1"/>
  <c r="P196" i="457"/>
  <c r="M196" i="457"/>
  <c r="J196" i="457"/>
  <c r="G196" i="457"/>
  <c r="R195" i="457"/>
  <c r="S195" i="457" s="1"/>
  <c r="P195" i="457"/>
  <c r="M195" i="457"/>
  <c r="J195" i="457"/>
  <c r="G195" i="457"/>
  <c r="R194" i="457"/>
  <c r="S194" i="457" s="1"/>
  <c r="P194" i="457"/>
  <c r="M194" i="457"/>
  <c r="J194" i="457"/>
  <c r="G194" i="457"/>
  <c r="R193" i="457"/>
  <c r="S193" i="457" s="1"/>
  <c r="T193" i="457" s="1"/>
  <c r="P193" i="457"/>
  <c r="M193" i="457"/>
  <c r="J193" i="457"/>
  <c r="G193" i="457"/>
  <c r="R192" i="457"/>
  <c r="S192" i="457" s="1"/>
  <c r="P192" i="457"/>
  <c r="M192" i="457"/>
  <c r="J192" i="457"/>
  <c r="G192" i="457"/>
  <c r="R191" i="457"/>
  <c r="S191" i="457" s="1"/>
  <c r="P191" i="457"/>
  <c r="M191" i="457"/>
  <c r="J191" i="457"/>
  <c r="G191" i="457"/>
  <c r="R190" i="457"/>
  <c r="S190" i="457" s="1"/>
  <c r="P190" i="457"/>
  <c r="M190" i="457"/>
  <c r="J190" i="457"/>
  <c r="G190" i="457"/>
  <c r="R189" i="457"/>
  <c r="S189" i="457" s="1"/>
  <c r="P189" i="457"/>
  <c r="M189" i="457"/>
  <c r="J189" i="457"/>
  <c r="G189" i="457"/>
  <c r="R185" i="457"/>
  <c r="S185" i="457" s="1"/>
  <c r="P185" i="457"/>
  <c r="M185" i="457"/>
  <c r="J185" i="457"/>
  <c r="G185" i="457"/>
  <c r="R184" i="457"/>
  <c r="S184" i="457" s="1"/>
  <c r="P184" i="457"/>
  <c r="M184" i="457"/>
  <c r="J184" i="457"/>
  <c r="G184" i="457"/>
  <c r="R183" i="457"/>
  <c r="S183" i="457" s="1"/>
  <c r="P183" i="457"/>
  <c r="M183" i="457"/>
  <c r="J183" i="457"/>
  <c r="G183" i="457"/>
  <c r="R182" i="457"/>
  <c r="S182" i="457" s="1"/>
  <c r="P182" i="457"/>
  <c r="M182" i="457"/>
  <c r="J182" i="457"/>
  <c r="G182" i="457"/>
  <c r="R181" i="457"/>
  <c r="S181" i="457" s="1"/>
  <c r="P181" i="457"/>
  <c r="M181" i="457"/>
  <c r="J181" i="457"/>
  <c r="G181" i="457"/>
  <c r="R180" i="457"/>
  <c r="S180" i="457" s="1"/>
  <c r="P180" i="457"/>
  <c r="M180" i="457"/>
  <c r="J180" i="457"/>
  <c r="G180" i="457"/>
  <c r="R179" i="457"/>
  <c r="S179" i="457" s="1"/>
  <c r="P179" i="457"/>
  <c r="M179" i="457"/>
  <c r="J179" i="457"/>
  <c r="G179" i="457"/>
  <c r="R178" i="457"/>
  <c r="S178" i="457" s="1"/>
  <c r="P178" i="457"/>
  <c r="M178" i="457"/>
  <c r="J178" i="457"/>
  <c r="G178" i="457"/>
  <c r="R177" i="457"/>
  <c r="S177" i="457" s="1"/>
  <c r="P177" i="457"/>
  <c r="M177" i="457"/>
  <c r="J177" i="457"/>
  <c r="G177" i="457"/>
  <c r="R176" i="457"/>
  <c r="S176" i="457" s="1"/>
  <c r="P176" i="457"/>
  <c r="M176" i="457"/>
  <c r="J176" i="457"/>
  <c r="G176" i="457"/>
  <c r="R175" i="457"/>
  <c r="S175" i="457" s="1"/>
  <c r="P175" i="457"/>
  <c r="M175" i="457"/>
  <c r="J175" i="457"/>
  <c r="G175" i="457"/>
  <c r="R174" i="457"/>
  <c r="S174" i="457" s="1"/>
  <c r="P174" i="457"/>
  <c r="M174" i="457"/>
  <c r="J174" i="457"/>
  <c r="G174" i="457"/>
  <c r="R173" i="457"/>
  <c r="S173" i="457" s="1"/>
  <c r="P173" i="457"/>
  <c r="M173" i="457"/>
  <c r="J173" i="457"/>
  <c r="E173" i="457"/>
  <c r="G173" i="457" s="1"/>
  <c r="R172" i="457"/>
  <c r="S172" i="457" s="1"/>
  <c r="P172" i="457"/>
  <c r="M172" i="457"/>
  <c r="J172" i="457"/>
  <c r="G172" i="457"/>
  <c r="R171" i="457"/>
  <c r="S171" i="457" s="1"/>
  <c r="P171" i="457"/>
  <c r="M171" i="457"/>
  <c r="J171" i="457"/>
  <c r="E171" i="457"/>
  <c r="G171" i="457" s="1"/>
  <c r="R170" i="457"/>
  <c r="S170" i="457" s="1"/>
  <c r="P170" i="457"/>
  <c r="M170" i="457"/>
  <c r="J170" i="457"/>
  <c r="R169" i="457"/>
  <c r="S169" i="457" s="1"/>
  <c r="P169" i="457"/>
  <c r="M169" i="457"/>
  <c r="J169" i="457"/>
  <c r="E169" i="457"/>
  <c r="G169" i="457" s="1"/>
  <c r="R163" i="457"/>
  <c r="S163" i="457" s="1"/>
  <c r="P163" i="457"/>
  <c r="M163" i="457"/>
  <c r="J163" i="457"/>
  <c r="G163" i="457"/>
  <c r="R162" i="457"/>
  <c r="S162" i="457" s="1"/>
  <c r="P162" i="457"/>
  <c r="M162" i="457"/>
  <c r="J162" i="457"/>
  <c r="G162" i="457"/>
  <c r="R161" i="457"/>
  <c r="S161" i="457" s="1"/>
  <c r="P161" i="457"/>
  <c r="M161" i="457"/>
  <c r="J161" i="457"/>
  <c r="G161" i="457"/>
  <c r="R160" i="457"/>
  <c r="S160" i="457" s="1"/>
  <c r="P160" i="457"/>
  <c r="M160" i="457"/>
  <c r="J160" i="457"/>
  <c r="G160" i="457"/>
  <c r="R157" i="457"/>
  <c r="S157" i="457" s="1"/>
  <c r="P157" i="457"/>
  <c r="M157" i="457"/>
  <c r="J157" i="457"/>
  <c r="G157" i="457"/>
  <c r="R156" i="457"/>
  <c r="S156" i="457" s="1"/>
  <c r="P156" i="457"/>
  <c r="M156" i="457"/>
  <c r="J156" i="457"/>
  <c r="G156" i="457"/>
  <c r="R155" i="457"/>
  <c r="S155" i="457" s="1"/>
  <c r="P155" i="457"/>
  <c r="M155" i="457"/>
  <c r="J155" i="457"/>
  <c r="G155" i="457"/>
  <c r="R154" i="457"/>
  <c r="S154" i="457" s="1"/>
  <c r="P154" i="457"/>
  <c r="M154" i="457"/>
  <c r="J154" i="457"/>
  <c r="G154" i="457"/>
  <c r="S153" i="457"/>
  <c r="R153" i="457"/>
  <c r="P153" i="457"/>
  <c r="M153" i="457"/>
  <c r="J153" i="457"/>
  <c r="G153" i="457"/>
  <c r="R152" i="457"/>
  <c r="S152" i="457" s="1"/>
  <c r="P152" i="457"/>
  <c r="M152" i="457"/>
  <c r="J152" i="457"/>
  <c r="G152" i="457"/>
  <c r="R151" i="457"/>
  <c r="S151" i="457" s="1"/>
  <c r="P151" i="457"/>
  <c r="M151" i="457"/>
  <c r="J151" i="457"/>
  <c r="G151" i="457"/>
  <c r="S150" i="457"/>
  <c r="R150" i="457"/>
  <c r="P150" i="457"/>
  <c r="M150" i="457"/>
  <c r="J150" i="457"/>
  <c r="G150" i="457"/>
  <c r="R146" i="457"/>
  <c r="S146" i="457" s="1"/>
  <c r="P146" i="457"/>
  <c r="M146" i="457"/>
  <c r="J146" i="457"/>
  <c r="G146" i="457"/>
  <c r="R145" i="457"/>
  <c r="S145" i="457" s="1"/>
  <c r="P145" i="457"/>
  <c r="M145" i="457"/>
  <c r="J145" i="457"/>
  <c r="E145" i="457"/>
  <c r="G145" i="457" s="1"/>
  <c r="R144" i="457"/>
  <c r="S144" i="457" s="1"/>
  <c r="P144" i="457"/>
  <c r="M144" i="457"/>
  <c r="J144" i="457"/>
  <c r="G144" i="457"/>
  <c r="R143" i="457"/>
  <c r="S143" i="457" s="1"/>
  <c r="P143" i="457"/>
  <c r="M143" i="457"/>
  <c r="J143" i="457"/>
  <c r="G143" i="457"/>
  <c r="R142" i="457"/>
  <c r="S142" i="457" s="1"/>
  <c r="P142" i="457"/>
  <c r="M142" i="457"/>
  <c r="J142" i="457"/>
  <c r="G142" i="457"/>
  <c r="R141" i="457"/>
  <c r="S141" i="457" s="1"/>
  <c r="T141" i="457" s="1"/>
  <c r="P141" i="457"/>
  <c r="M141" i="457"/>
  <c r="J141" i="457"/>
  <c r="G141" i="457"/>
  <c r="S140" i="457"/>
  <c r="R140" i="457"/>
  <c r="P140" i="457"/>
  <c r="M140" i="457"/>
  <c r="J140" i="457"/>
  <c r="R139" i="457"/>
  <c r="S139" i="457" s="1"/>
  <c r="P139" i="457"/>
  <c r="M139" i="457"/>
  <c r="J139" i="457"/>
  <c r="G139" i="457"/>
  <c r="R138" i="457"/>
  <c r="S138" i="457" s="1"/>
  <c r="P138" i="457"/>
  <c r="M138" i="457"/>
  <c r="J138" i="457"/>
  <c r="E138" i="457"/>
  <c r="G138" i="457" s="1"/>
  <c r="R137" i="457"/>
  <c r="S137" i="457" s="1"/>
  <c r="P137" i="457"/>
  <c r="M137" i="457"/>
  <c r="J137" i="457"/>
  <c r="G137" i="457"/>
  <c r="R133" i="457"/>
  <c r="S133" i="457" s="1"/>
  <c r="P133" i="457"/>
  <c r="M133" i="457"/>
  <c r="J133" i="457"/>
  <c r="G133" i="457"/>
  <c r="R132" i="457"/>
  <c r="S132" i="457" s="1"/>
  <c r="P132" i="457"/>
  <c r="M132" i="457"/>
  <c r="J132" i="457"/>
  <c r="G132" i="457"/>
  <c r="R131" i="457"/>
  <c r="S131" i="457" s="1"/>
  <c r="P131" i="457"/>
  <c r="M131" i="457"/>
  <c r="J131" i="457"/>
  <c r="G131" i="457"/>
  <c r="R130" i="457"/>
  <c r="S130" i="457" s="1"/>
  <c r="P130" i="457"/>
  <c r="M130" i="457"/>
  <c r="J130" i="457"/>
  <c r="G130" i="457"/>
  <c r="R129" i="457"/>
  <c r="S129" i="457" s="1"/>
  <c r="P129" i="457"/>
  <c r="M129" i="457"/>
  <c r="J129" i="457"/>
  <c r="R128" i="457"/>
  <c r="S128" i="457" s="1"/>
  <c r="P128" i="457"/>
  <c r="M128" i="457"/>
  <c r="J128" i="457"/>
  <c r="E128" i="457"/>
  <c r="E129" i="457" s="1"/>
  <c r="G129" i="457" s="1"/>
  <c r="R127" i="457"/>
  <c r="S127" i="457" s="1"/>
  <c r="P127" i="457"/>
  <c r="M127" i="457"/>
  <c r="J127" i="457"/>
  <c r="G127" i="457"/>
  <c r="R126" i="457"/>
  <c r="S126" i="457" s="1"/>
  <c r="T126" i="457" s="1"/>
  <c r="P126" i="457"/>
  <c r="M126" i="457"/>
  <c r="J126" i="457"/>
  <c r="G126" i="457"/>
  <c r="R125" i="457"/>
  <c r="S125" i="457" s="1"/>
  <c r="P125" i="457"/>
  <c r="M125" i="457"/>
  <c r="J125" i="457"/>
  <c r="G125" i="457"/>
  <c r="R124" i="457"/>
  <c r="S124" i="457" s="1"/>
  <c r="P124" i="457"/>
  <c r="M124" i="457"/>
  <c r="J124" i="457"/>
  <c r="G124" i="457"/>
  <c r="R123" i="457"/>
  <c r="S123" i="457" s="1"/>
  <c r="P123" i="457"/>
  <c r="M123" i="457"/>
  <c r="J123" i="457"/>
  <c r="E123" i="457"/>
  <c r="G123" i="457" s="1"/>
  <c r="R122" i="457"/>
  <c r="S122" i="457" s="1"/>
  <c r="P122" i="457"/>
  <c r="M122" i="457"/>
  <c r="J122" i="457"/>
  <c r="E122" i="457"/>
  <c r="G122" i="457" s="1"/>
  <c r="R121" i="457"/>
  <c r="S121" i="457" s="1"/>
  <c r="P121" i="457"/>
  <c r="M121" i="457"/>
  <c r="J121" i="457"/>
  <c r="G121" i="457"/>
  <c r="R117" i="457"/>
  <c r="S117" i="457" s="1"/>
  <c r="P117" i="457"/>
  <c r="M117" i="457"/>
  <c r="J117" i="457"/>
  <c r="G117" i="457"/>
  <c r="R116" i="457"/>
  <c r="S116" i="457" s="1"/>
  <c r="P116" i="457"/>
  <c r="M116" i="457"/>
  <c r="J116" i="457"/>
  <c r="G116" i="457"/>
  <c r="R115" i="457"/>
  <c r="S115" i="457" s="1"/>
  <c r="P115" i="457"/>
  <c r="M115" i="457"/>
  <c r="J115" i="457"/>
  <c r="G115" i="457"/>
  <c r="R114" i="457"/>
  <c r="S114" i="457" s="1"/>
  <c r="T114" i="457" s="1"/>
  <c r="P114" i="457"/>
  <c r="M114" i="457"/>
  <c r="J114" i="457"/>
  <c r="G114" i="457"/>
  <c r="R113" i="457"/>
  <c r="S113" i="457" s="1"/>
  <c r="P113" i="457"/>
  <c r="M113" i="457"/>
  <c r="J113" i="457"/>
  <c r="G113" i="457"/>
  <c r="R112" i="457"/>
  <c r="S112" i="457" s="1"/>
  <c r="P112" i="457"/>
  <c r="M112" i="457"/>
  <c r="J112" i="457"/>
  <c r="G112" i="457"/>
  <c r="R111" i="457"/>
  <c r="S111" i="457" s="1"/>
  <c r="P111" i="457"/>
  <c r="M111" i="457"/>
  <c r="J111" i="457"/>
  <c r="G111" i="457"/>
  <c r="R107" i="457"/>
  <c r="W107" i="457" s="1"/>
  <c r="X107" i="457" s="1"/>
  <c r="P107" i="457"/>
  <c r="M107" i="457"/>
  <c r="J107" i="457"/>
  <c r="G107" i="457"/>
  <c r="W106" i="457"/>
  <c r="X106" i="457" s="1"/>
  <c r="R106" i="457"/>
  <c r="S106" i="457" s="1"/>
  <c r="P106" i="457"/>
  <c r="M106" i="457"/>
  <c r="J106" i="457"/>
  <c r="G106" i="457"/>
  <c r="W105" i="457"/>
  <c r="X105" i="457" s="1"/>
  <c r="R105" i="457"/>
  <c r="S105" i="457" s="1"/>
  <c r="P105" i="457"/>
  <c r="M105" i="457"/>
  <c r="J105" i="457"/>
  <c r="G105" i="457"/>
  <c r="W104" i="457"/>
  <c r="X104" i="457" s="1"/>
  <c r="R104" i="457"/>
  <c r="S104" i="457" s="1"/>
  <c r="P104" i="457"/>
  <c r="M104" i="457"/>
  <c r="J104" i="457"/>
  <c r="G104" i="457"/>
  <c r="W103" i="457"/>
  <c r="X103" i="457" s="1"/>
  <c r="R103" i="457"/>
  <c r="S103" i="457" s="1"/>
  <c r="P103" i="457"/>
  <c r="M103" i="457"/>
  <c r="J103" i="457"/>
  <c r="G103" i="457"/>
  <c r="W102" i="457"/>
  <c r="X102" i="457" s="1"/>
  <c r="R102" i="457"/>
  <c r="S102" i="457" s="1"/>
  <c r="P102" i="457"/>
  <c r="M102" i="457"/>
  <c r="J102" i="457"/>
  <c r="G102" i="457"/>
  <c r="W101" i="457"/>
  <c r="X101" i="457" s="1"/>
  <c r="R101" i="457"/>
  <c r="S101" i="457" s="1"/>
  <c r="P101" i="457"/>
  <c r="M101" i="457"/>
  <c r="J101" i="457"/>
  <c r="G101" i="457"/>
  <c r="R97" i="457"/>
  <c r="S97" i="457" s="1"/>
  <c r="P97" i="457"/>
  <c r="M97" i="457"/>
  <c r="J97" i="457"/>
  <c r="G97" i="457"/>
  <c r="R96" i="457"/>
  <c r="S96" i="457" s="1"/>
  <c r="P96" i="457"/>
  <c r="M96" i="457"/>
  <c r="J96" i="457"/>
  <c r="G96" i="457"/>
  <c r="R95" i="457"/>
  <c r="S95" i="457" s="1"/>
  <c r="P95" i="457"/>
  <c r="M95" i="457"/>
  <c r="J95" i="457"/>
  <c r="G95" i="457"/>
  <c r="R94" i="457"/>
  <c r="S94" i="457" s="1"/>
  <c r="P94" i="457"/>
  <c r="M94" i="457"/>
  <c r="J94" i="457"/>
  <c r="G94" i="457"/>
  <c r="R93" i="457"/>
  <c r="S93" i="457" s="1"/>
  <c r="P93" i="457"/>
  <c r="M93" i="457"/>
  <c r="J93" i="457"/>
  <c r="G93" i="457"/>
  <c r="R92" i="457"/>
  <c r="S92" i="457" s="1"/>
  <c r="P92" i="457"/>
  <c r="M92" i="457"/>
  <c r="J92" i="457"/>
  <c r="G92" i="457"/>
  <c r="R91" i="457"/>
  <c r="S91" i="457" s="1"/>
  <c r="P91" i="457"/>
  <c r="M91" i="457"/>
  <c r="J91" i="457"/>
  <c r="G91" i="457"/>
  <c r="R90" i="457"/>
  <c r="S90" i="457" s="1"/>
  <c r="P90" i="457"/>
  <c r="M90" i="457"/>
  <c r="J90" i="457"/>
  <c r="G90" i="457"/>
  <c r="R89" i="457"/>
  <c r="S89" i="457" s="1"/>
  <c r="P89" i="457"/>
  <c r="M89" i="457"/>
  <c r="J89" i="457"/>
  <c r="G89" i="457"/>
  <c r="R88" i="457"/>
  <c r="S88" i="457" s="1"/>
  <c r="P88" i="457"/>
  <c r="M88" i="457"/>
  <c r="J88" i="457"/>
  <c r="G88" i="457"/>
  <c r="R87" i="457"/>
  <c r="S87" i="457" s="1"/>
  <c r="P87" i="457"/>
  <c r="M87" i="457"/>
  <c r="J87" i="457"/>
  <c r="G87" i="457"/>
  <c r="R86" i="457"/>
  <c r="S86" i="457" s="1"/>
  <c r="P86" i="457"/>
  <c r="M86" i="457"/>
  <c r="J86" i="457"/>
  <c r="G86" i="457"/>
  <c r="R85" i="457"/>
  <c r="S85" i="457" s="1"/>
  <c r="P85" i="457"/>
  <c r="M85" i="457"/>
  <c r="J85" i="457"/>
  <c r="G85" i="457"/>
  <c r="R84" i="457"/>
  <c r="S84" i="457" s="1"/>
  <c r="P84" i="457"/>
  <c r="M84" i="457"/>
  <c r="J84" i="457"/>
  <c r="G84" i="457"/>
  <c r="R83" i="457"/>
  <c r="S83" i="457" s="1"/>
  <c r="P83" i="457"/>
  <c r="M83" i="457"/>
  <c r="J83" i="457"/>
  <c r="G83" i="457"/>
  <c r="R82" i="457"/>
  <c r="S82" i="457" s="1"/>
  <c r="T82" i="457" s="1"/>
  <c r="P82" i="457"/>
  <c r="M82" i="457"/>
  <c r="J82" i="457"/>
  <c r="G82" i="457"/>
  <c r="R81" i="457"/>
  <c r="S81" i="457" s="1"/>
  <c r="P81" i="457"/>
  <c r="M81" i="457"/>
  <c r="J81" i="457"/>
  <c r="G81" i="457"/>
  <c r="R80" i="457"/>
  <c r="S80" i="457" s="1"/>
  <c r="P80" i="457"/>
  <c r="M80" i="457"/>
  <c r="J80" i="457"/>
  <c r="G80" i="457"/>
  <c r="R79" i="457"/>
  <c r="S79" i="457" s="1"/>
  <c r="P79" i="457"/>
  <c r="M79" i="457"/>
  <c r="J79" i="457"/>
  <c r="G79" i="457"/>
  <c r="R78" i="457"/>
  <c r="S78" i="457" s="1"/>
  <c r="P78" i="457"/>
  <c r="M78" i="457"/>
  <c r="J78" i="457"/>
  <c r="G78" i="457"/>
  <c r="R77" i="457"/>
  <c r="S77" i="457" s="1"/>
  <c r="P77" i="457"/>
  <c r="M77" i="457"/>
  <c r="J77" i="457"/>
  <c r="G77" i="457"/>
  <c r="R76" i="457"/>
  <c r="S76" i="457" s="1"/>
  <c r="P76" i="457"/>
  <c r="M76" i="457"/>
  <c r="J76" i="457"/>
  <c r="G76" i="457"/>
  <c r="R75" i="457"/>
  <c r="S75" i="457" s="1"/>
  <c r="T75" i="457" s="1"/>
  <c r="P75" i="457"/>
  <c r="M75" i="457"/>
  <c r="J75" i="457"/>
  <c r="G75" i="457"/>
  <c r="R74" i="457"/>
  <c r="S74" i="457" s="1"/>
  <c r="P74" i="457"/>
  <c r="M74" i="457"/>
  <c r="J74" i="457"/>
  <c r="G74" i="457"/>
  <c r="G73" i="457" s="1"/>
  <c r="R70" i="457"/>
  <c r="S70" i="457" s="1"/>
  <c r="P70" i="457"/>
  <c r="M70" i="457"/>
  <c r="G70" i="457"/>
  <c r="R69" i="457"/>
  <c r="S69" i="457" s="1"/>
  <c r="P69" i="457"/>
  <c r="M69" i="457"/>
  <c r="G69" i="457"/>
  <c r="R68" i="457"/>
  <c r="S68" i="457" s="1"/>
  <c r="P68" i="457"/>
  <c r="M68" i="457"/>
  <c r="G68" i="457"/>
  <c r="S67" i="457"/>
  <c r="R67" i="457"/>
  <c r="P67" i="457"/>
  <c r="M67" i="457"/>
  <c r="G67" i="457"/>
  <c r="R66" i="457"/>
  <c r="S66" i="457" s="1"/>
  <c r="P66" i="457"/>
  <c r="M66" i="457"/>
  <c r="G66" i="457"/>
  <c r="R65" i="457"/>
  <c r="S65" i="457" s="1"/>
  <c r="P65" i="457"/>
  <c r="M65" i="457"/>
  <c r="G65" i="457"/>
  <c r="R64" i="457"/>
  <c r="S64" i="457" s="1"/>
  <c r="P64" i="457"/>
  <c r="M64" i="457"/>
  <c r="G64" i="457"/>
  <c r="R63" i="457"/>
  <c r="S63" i="457" s="1"/>
  <c r="P63" i="457"/>
  <c r="M63" i="457"/>
  <c r="G63" i="457"/>
  <c r="R62" i="457"/>
  <c r="S62" i="457" s="1"/>
  <c r="P62" i="457"/>
  <c r="M62" i="457"/>
  <c r="G62" i="457"/>
  <c r="R61" i="457"/>
  <c r="S61" i="457" s="1"/>
  <c r="P61" i="457"/>
  <c r="M61" i="457"/>
  <c r="G61" i="457"/>
  <c r="R60" i="457"/>
  <c r="S60" i="457" s="1"/>
  <c r="T60" i="457" s="1"/>
  <c r="P60" i="457"/>
  <c r="M60" i="457"/>
  <c r="G60" i="457"/>
  <c r="R59" i="457"/>
  <c r="S59" i="457" s="1"/>
  <c r="P59" i="457"/>
  <c r="M59" i="457"/>
  <c r="G59" i="457"/>
  <c r="R58" i="457"/>
  <c r="S58" i="457" s="1"/>
  <c r="P58" i="457"/>
  <c r="M58" i="457"/>
  <c r="G58" i="457"/>
  <c r="R57" i="457"/>
  <c r="S57" i="457" s="1"/>
  <c r="T57" i="457" s="1"/>
  <c r="P57" i="457"/>
  <c r="M57" i="457"/>
  <c r="G57" i="457"/>
  <c r="R56" i="457"/>
  <c r="S56" i="457" s="1"/>
  <c r="T56" i="457" s="1"/>
  <c r="P56" i="457"/>
  <c r="M56" i="457"/>
  <c r="G56" i="457"/>
  <c r="S55" i="457"/>
  <c r="R55" i="457"/>
  <c r="P55" i="457"/>
  <c r="M55" i="457"/>
  <c r="G55" i="457"/>
  <c r="R54" i="457"/>
  <c r="S54" i="457" s="1"/>
  <c r="P54" i="457"/>
  <c r="M54" i="457"/>
  <c r="G54" i="457"/>
  <c r="R53" i="457"/>
  <c r="S53" i="457" s="1"/>
  <c r="P53" i="457"/>
  <c r="M53" i="457"/>
  <c r="G53" i="457"/>
  <c r="J52" i="457"/>
  <c r="R49" i="457"/>
  <c r="S49" i="457" s="1"/>
  <c r="P49" i="457"/>
  <c r="M49" i="457"/>
  <c r="J49" i="457"/>
  <c r="G49" i="457"/>
  <c r="R48" i="457"/>
  <c r="S48" i="457" s="1"/>
  <c r="P48" i="457"/>
  <c r="M48" i="457"/>
  <c r="J48" i="457"/>
  <c r="G48" i="457"/>
  <c r="R47" i="457"/>
  <c r="S47" i="457" s="1"/>
  <c r="P47" i="457"/>
  <c r="M47" i="457"/>
  <c r="J47" i="457"/>
  <c r="G47" i="457"/>
  <c r="R46" i="457"/>
  <c r="S46" i="457" s="1"/>
  <c r="P46" i="457"/>
  <c r="M46" i="457"/>
  <c r="J46" i="457"/>
  <c r="G46" i="457"/>
  <c r="R45" i="457"/>
  <c r="S45" i="457" s="1"/>
  <c r="P45" i="457"/>
  <c r="M45" i="457"/>
  <c r="J45" i="457"/>
  <c r="G45" i="457"/>
  <c r="R44" i="457"/>
  <c r="S44" i="457" s="1"/>
  <c r="P44" i="457"/>
  <c r="M44" i="457"/>
  <c r="J44" i="457"/>
  <c r="G44" i="457"/>
  <c r="R43" i="457"/>
  <c r="S43" i="457" s="1"/>
  <c r="P43" i="457"/>
  <c r="M43" i="457"/>
  <c r="J43" i="457"/>
  <c r="G43" i="457"/>
  <c r="R42" i="457"/>
  <c r="S42" i="457" s="1"/>
  <c r="P42" i="457"/>
  <c r="M42" i="457"/>
  <c r="J42" i="457"/>
  <c r="G42" i="457"/>
  <c r="R41" i="457"/>
  <c r="S41" i="457" s="1"/>
  <c r="P41" i="457"/>
  <c r="M41" i="457"/>
  <c r="J41" i="457"/>
  <c r="G41" i="457"/>
  <c r="R40" i="457"/>
  <c r="S40" i="457" s="1"/>
  <c r="P40" i="457"/>
  <c r="M40" i="457"/>
  <c r="J40" i="457"/>
  <c r="G40" i="457"/>
  <c r="R39" i="457"/>
  <c r="S39" i="457" s="1"/>
  <c r="P39" i="457"/>
  <c r="M39" i="457"/>
  <c r="J39" i="457"/>
  <c r="G39" i="457"/>
  <c r="R38" i="457"/>
  <c r="S38" i="457" s="1"/>
  <c r="P38" i="457"/>
  <c r="M38" i="457"/>
  <c r="J38" i="457"/>
  <c r="G38" i="457"/>
  <c r="R37" i="457"/>
  <c r="S37" i="457" s="1"/>
  <c r="P37" i="457"/>
  <c r="M37" i="457"/>
  <c r="J37" i="457"/>
  <c r="G37" i="457"/>
  <c r="R36" i="457"/>
  <c r="S36" i="457" s="1"/>
  <c r="P36" i="457"/>
  <c r="M36" i="457"/>
  <c r="J36" i="457"/>
  <c r="G36" i="457"/>
  <c r="R35" i="457"/>
  <c r="S35" i="457" s="1"/>
  <c r="P35" i="457"/>
  <c r="M35" i="457"/>
  <c r="J35" i="457"/>
  <c r="G35" i="457"/>
  <c r="R34" i="457"/>
  <c r="S34" i="457" s="1"/>
  <c r="P34" i="457"/>
  <c r="M34" i="457"/>
  <c r="J34" i="457"/>
  <c r="G34" i="457"/>
  <c r="R33" i="457"/>
  <c r="S33" i="457" s="1"/>
  <c r="P33" i="457"/>
  <c r="M33" i="457"/>
  <c r="J33" i="457"/>
  <c r="G33" i="457"/>
  <c r="R32" i="457"/>
  <c r="S32" i="457" s="1"/>
  <c r="P32" i="457"/>
  <c r="M32" i="457"/>
  <c r="J32" i="457"/>
  <c r="G32" i="457"/>
  <c r="R31" i="457"/>
  <c r="S31" i="457" s="1"/>
  <c r="P31" i="457"/>
  <c r="M31" i="457"/>
  <c r="J31" i="457"/>
  <c r="G31" i="457"/>
  <c r="R30" i="457"/>
  <c r="S30" i="457" s="1"/>
  <c r="P30" i="457"/>
  <c r="M30" i="457"/>
  <c r="J30" i="457"/>
  <c r="G30" i="457"/>
  <c r="R27" i="457"/>
  <c r="S27" i="457" s="1"/>
  <c r="P27" i="457"/>
  <c r="M27" i="457"/>
  <c r="J27" i="457"/>
  <c r="G27" i="457"/>
  <c r="G25" i="457" s="1"/>
  <c r="R26" i="457"/>
  <c r="S26" i="457" s="1"/>
  <c r="P26" i="457"/>
  <c r="P25" i="457" s="1"/>
  <c r="M26" i="457"/>
  <c r="J26" i="457"/>
  <c r="G26" i="457"/>
  <c r="I16" i="457"/>
  <c r="E16" i="457"/>
  <c r="T131" i="457" l="1"/>
  <c r="T201" i="457"/>
  <c r="T258" i="457"/>
  <c r="T328" i="457"/>
  <c r="T340" i="457"/>
  <c r="T406" i="457"/>
  <c r="V120" i="458"/>
  <c r="T107" i="458"/>
  <c r="J233" i="458"/>
  <c r="P166" i="458"/>
  <c r="T311" i="457"/>
  <c r="T337" i="457"/>
  <c r="T369" i="457"/>
  <c r="T422" i="457"/>
  <c r="T424" i="457"/>
  <c r="T426" i="457"/>
  <c r="V276" i="458"/>
  <c r="V234" i="458"/>
  <c r="T26" i="457"/>
  <c r="T85" i="457"/>
  <c r="P149" i="457"/>
  <c r="T204" i="457"/>
  <c r="T220" i="457"/>
  <c r="T237" i="457"/>
  <c r="T260" i="457"/>
  <c r="T305" i="457"/>
  <c r="V136" i="458"/>
  <c r="T32" i="457"/>
  <c r="T48" i="457"/>
  <c r="G100" i="457"/>
  <c r="P159" i="457"/>
  <c r="T277" i="457"/>
  <c r="M73" i="457"/>
  <c r="T309" i="457"/>
  <c r="T367" i="457"/>
  <c r="T374" i="457"/>
  <c r="T376" i="457"/>
  <c r="T378" i="457"/>
  <c r="T432" i="457"/>
  <c r="T434" i="457"/>
  <c r="T162" i="457"/>
  <c r="T270" i="457"/>
  <c r="T274" i="457"/>
  <c r="T335" i="457"/>
  <c r="T353" i="457"/>
  <c r="T356" i="457"/>
  <c r="T364" i="457"/>
  <c r="T390" i="457"/>
  <c r="T392" i="457"/>
  <c r="T394" i="457"/>
  <c r="T140" i="457"/>
  <c r="T157" i="457"/>
  <c r="T322" i="457"/>
  <c r="T408" i="457"/>
  <c r="T410" i="457"/>
  <c r="T313" i="457"/>
  <c r="T36" i="457"/>
  <c r="T40" i="457"/>
  <c r="T80" i="457"/>
  <c r="T127" i="457"/>
  <c r="T151" i="457"/>
  <c r="T163" i="457"/>
  <c r="T172" i="457"/>
  <c r="T190" i="457"/>
  <c r="T194" i="457"/>
  <c r="T209" i="457"/>
  <c r="T211" i="457"/>
  <c r="T219" i="457"/>
  <c r="T223" i="457"/>
  <c r="T238" i="457"/>
  <c r="T264" i="457"/>
  <c r="T267" i="457"/>
  <c r="T271" i="457"/>
  <c r="T284" i="457"/>
  <c r="T287" i="457"/>
  <c r="M297" i="457"/>
  <c r="T314" i="457"/>
  <c r="T326" i="457"/>
  <c r="T341" i="457"/>
  <c r="T345" i="457"/>
  <c r="T348" i="457"/>
  <c r="T352" i="457"/>
  <c r="T355" i="457"/>
  <c r="T359" i="457"/>
  <c r="T398" i="457"/>
  <c r="T400" i="457"/>
  <c r="T402" i="457"/>
  <c r="T430" i="457"/>
  <c r="J25" i="457"/>
  <c r="T33" i="457"/>
  <c r="T37" i="457"/>
  <c r="T41" i="457"/>
  <c r="T64" i="457"/>
  <c r="T83" i="457"/>
  <c r="T87" i="457"/>
  <c r="T90" i="457"/>
  <c r="T92" i="457"/>
  <c r="T96" i="457"/>
  <c r="T103" i="457"/>
  <c r="T106" i="457"/>
  <c r="G110" i="457"/>
  <c r="T112" i="457"/>
  <c r="T115" i="457"/>
  <c r="T124" i="457"/>
  <c r="T129" i="457"/>
  <c r="T152" i="457"/>
  <c r="T177" i="457"/>
  <c r="T199" i="457"/>
  <c r="T213" i="457"/>
  <c r="T216" i="457"/>
  <c r="T331" i="457"/>
  <c r="J372" i="457"/>
  <c r="M25" i="457"/>
  <c r="T38" i="457"/>
  <c r="T42" i="457"/>
  <c r="T46" i="457"/>
  <c r="T68" i="457"/>
  <c r="T74" i="457"/>
  <c r="T78" i="457"/>
  <c r="T93" i="457"/>
  <c r="M110" i="457"/>
  <c r="T125" i="457"/>
  <c r="T130" i="457"/>
  <c r="T133" i="457"/>
  <c r="T139" i="457"/>
  <c r="T143" i="457"/>
  <c r="J168" i="457"/>
  <c r="T174" i="457"/>
  <c r="T207" i="457"/>
  <c r="T225" i="457"/>
  <c r="J234" i="457"/>
  <c r="T279" i="457"/>
  <c r="T282" i="457"/>
  <c r="T300" i="457"/>
  <c r="T332" i="457"/>
  <c r="T336" i="457"/>
  <c r="T339" i="457"/>
  <c r="T343" i="457"/>
  <c r="T357" i="457"/>
  <c r="T361" i="457"/>
  <c r="T382" i="457"/>
  <c r="T384" i="457"/>
  <c r="T386" i="457"/>
  <c r="T414" i="457"/>
  <c r="T416" i="457"/>
  <c r="T418" i="457"/>
  <c r="T45" i="457"/>
  <c r="P29" i="457"/>
  <c r="T31" i="457"/>
  <c r="T35" i="457"/>
  <c r="T39" i="457"/>
  <c r="T43" i="457"/>
  <c r="T44" i="457"/>
  <c r="P110" i="457"/>
  <c r="J110" i="457"/>
  <c r="P136" i="457"/>
  <c r="M159" i="457"/>
  <c r="T47" i="457"/>
  <c r="G52" i="457"/>
  <c r="T54" i="457"/>
  <c r="T62" i="457"/>
  <c r="T70" i="457"/>
  <c r="P73" i="457"/>
  <c r="T79" i="457"/>
  <c r="T84" i="457"/>
  <c r="T89" i="457"/>
  <c r="T94" i="457"/>
  <c r="T105" i="457"/>
  <c r="T116" i="457"/>
  <c r="E140" i="457"/>
  <c r="G140" i="457" s="1"/>
  <c r="M120" i="457"/>
  <c r="T144" i="457"/>
  <c r="G149" i="457"/>
  <c r="M149" i="457"/>
  <c r="T155" i="457"/>
  <c r="J159" i="457"/>
  <c r="M168" i="457"/>
  <c r="T173" i="457"/>
  <c r="T191" i="457"/>
  <c r="T205" i="457"/>
  <c r="T208" i="457"/>
  <c r="T217" i="457"/>
  <c r="P234" i="457"/>
  <c r="T246" i="457"/>
  <c r="M252" i="457"/>
  <c r="T263" i="457"/>
  <c r="T266" i="457"/>
  <c r="T272" i="457"/>
  <c r="T283" i="457"/>
  <c r="T286" i="457"/>
  <c r="T310" i="457"/>
  <c r="T315" i="457"/>
  <c r="T325" i="457"/>
  <c r="T63" i="457"/>
  <c r="X110" i="457"/>
  <c r="J100" i="457"/>
  <c r="P276" i="457"/>
  <c r="T292" i="457"/>
  <c r="M372" i="457"/>
  <c r="V110" i="458"/>
  <c r="V73" i="458"/>
  <c r="T49" i="457"/>
  <c r="T58" i="457"/>
  <c r="T66" i="457"/>
  <c r="T76" i="457"/>
  <c r="T102" i="457"/>
  <c r="S107" i="457"/>
  <c r="T107" i="457" s="1"/>
  <c r="G128" i="457"/>
  <c r="T161" i="457"/>
  <c r="T175" i="457"/>
  <c r="T183" i="457"/>
  <c r="T189" i="457"/>
  <c r="T195" i="457"/>
  <c r="T198" i="457"/>
  <c r="T212" i="457"/>
  <c r="T215" i="457"/>
  <c r="T221" i="457"/>
  <c r="T224" i="457"/>
  <c r="T227" i="457"/>
  <c r="T230" i="457"/>
  <c r="T239" i="457"/>
  <c r="T244" i="457"/>
  <c r="T248" i="457"/>
  <c r="T256" i="457"/>
  <c r="T259" i="457"/>
  <c r="T268" i="457"/>
  <c r="T278" i="457"/>
  <c r="T281" i="457"/>
  <c r="T288" i="457"/>
  <c r="T293" i="457"/>
  <c r="T301" i="457"/>
  <c r="T304" i="457"/>
  <c r="T319" i="457"/>
  <c r="T333" i="457"/>
  <c r="T344" i="457"/>
  <c r="T349" i="457"/>
  <c r="T360" i="457"/>
  <c r="T363" i="457"/>
  <c r="T370" i="457"/>
  <c r="T380" i="457"/>
  <c r="T388" i="457"/>
  <c r="T396" i="457"/>
  <c r="T404" i="457"/>
  <c r="T412" i="457"/>
  <c r="T420" i="457"/>
  <c r="T428" i="457"/>
  <c r="T436" i="457"/>
  <c r="V297" i="458"/>
  <c r="G167" i="458"/>
  <c r="G166" i="458" s="1"/>
  <c r="V372" i="458"/>
  <c r="P439" i="458"/>
  <c r="S233" i="458"/>
  <c r="M166" i="458"/>
  <c r="M439" i="458" s="1"/>
  <c r="S167" i="458"/>
  <c r="T168" i="458"/>
  <c r="V188" i="458"/>
  <c r="J167" i="458"/>
  <c r="J166" i="458" s="1"/>
  <c r="J439" i="458" s="1"/>
  <c r="V168" i="458"/>
  <c r="G120" i="458"/>
  <c r="M29" i="457"/>
  <c r="T27" i="457"/>
  <c r="S25" i="457"/>
  <c r="S100" i="457"/>
  <c r="T101" i="457"/>
  <c r="G29" i="457"/>
  <c r="S73" i="457"/>
  <c r="M100" i="457"/>
  <c r="T117" i="457"/>
  <c r="T123" i="457"/>
  <c r="T132" i="457"/>
  <c r="M136" i="457"/>
  <c r="G159" i="457"/>
  <c r="G188" i="457"/>
  <c r="T196" i="457"/>
  <c r="T61" i="457"/>
  <c r="T30" i="457"/>
  <c r="S29" i="457"/>
  <c r="T55" i="457"/>
  <c r="T59" i="457"/>
  <c r="T95" i="457"/>
  <c r="T104" i="457"/>
  <c r="T113" i="457"/>
  <c r="P120" i="457"/>
  <c r="J120" i="457"/>
  <c r="T122" i="457"/>
  <c r="G136" i="457"/>
  <c r="T138" i="457"/>
  <c r="T160" i="457"/>
  <c r="S159" i="457"/>
  <c r="S188" i="457"/>
  <c r="P188" i="457"/>
  <c r="T235" i="457"/>
  <c r="S234" i="457"/>
  <c r="T240" i="457"/>
  <c r="T242" i="457"/>
  <c r="T289" i="457"/>
  <c r="T334" i="457"/>
  <c r="T350" i="457"/>
  <c r="T53" i="457"/>
  <c r="T65" i="457"/>
  <c r="T77" i="457"/>
  <c r="T156" i="457"/>
  <c r="J29" i="457"/>
  <c r="T34" i="457"/>
  <c r="M52" i="457"/>
  <c r="T67" i="457"/>
  <c r="S52" i="457"/>
  <c r="P52" i="457"/>
  <c r="T69" i="457"/>
  <c r="J73" i="457"/>
  <c r="T81" i="457"/>
  <c r="T91" i="457"/>
  <c r="P100" i="457"/>
  <c r="T111" i="457"/>
  <c r="S110" i="457"/>
  <c r="G120" i="457"/>
  <c r="S120" i="457"/>
  <c r="J136" i="457"/>
  <c r="T137" i="457"/>
  <c r="S136" i="457"/>
  <c r="J149" i="457"/>
  <c r="S149" i="457"/>
  <c r="T153" i="457"/>
  <c r="T280" i="457"/>
  <c r="T171" i="457"/>
  <c r="P168" i="457"/>
  <c r="T176" i="457"/>
  <c r="T181" i="457"/>
  <c r="T184" i="457"/>
  <c r="T210" i="457"/>
  <c r="T218" i="457"/>
  <c r="M234" i="457"/>
  <c r="G234" i="457"/>
  <c r="J252" i="457"/>
  <c r="S252" i="457"/>
  <c r="T253" i="457"/>
  <c r="P252" i="457"/>
  <c r="P233" i="457" s="1"/>
  <c r="T261" i="457"/>
  <c r="T269" i="457"/>
  <c r="M276" i="457"/>
  <c r="S297" i="457"/>
  <c r="T298" i="457"/>
  <c r="T303" i="457"/>
  <c r="S168" i="457"/>
  <c r="T169" i="457"/>
  <c r="J188" i="457"/>
  <c r="T192" i="457"/>
  <c r="T200" i="457"/>
  <c r="S229" i="457"/>
  <c r="T236" i="457"/>
  <c r="T241" i="457"/>
  <c r="T249" i="457"/>
  <c r="G252" i="457"/>
  <c r="G276" i="457"/>
  <c r="T170" i="457"/>
  <c r="M188" i="457"/>
  <c r="M167" i="457" s="1"/>
  <c r="T206" i="457"/>
  <c r="T214" i="457"/>
  <c r="T222" i="457"/>
  <c r="T254" i="457"/>
  <c r="T257" i="457"/>
  <c r="T265" i="457"/>
  <c r="T273" i="457"/>
  <c r="S276" i="457"/>
  <c r="J276" i="457"/>
  <c r="T285" i="457"/>
  <c r="T291" i="457"/>
  <c r="J297" i="457"/>
  <c r="T299" i="457"/>
  <c r="S372" i="457"/>
  <c r="T373" i="457"/>
  <c r="T381" i="457"/>
  <c r="T389" i="457"/>
  <c r="T397" i="457"/>
  <c r="T405" i="457"/>
  <c r="T413" i="457"/>
  <c r="T421" i="457"/>
  <c r="T429" i="457"/>
  <c r="G297" i="457"/>
  <c r="P297" i="457"/>
  <c r="T306" i="457"/>
  <c r="T321" i="457"/>
  <c r="T330" i="457"/>
  <c r="T346" i="457"/>
  <c r="T365" i="457"/>
  <c r="T375" i="457"/>
  <c r="T383" i="457"/>
  <c r="T391" i="457"/>
  <c r="T399" i="457"/>
  <c r="T407" i="457"/>
  <c r="T415" i="457"/>
  <c r="T423" i="457"/>
  <c r="T431" i="457"/>
  <c r="E170" i="457"/>
  <c r="G170" i="457" s="1"/>
  <c r="G168" i="457" s="1"/>
  <c r="T342" i="457"/>
  <c r="T358" i="457"/>
  <c r="T368" i="457"/>
  <c r="T377" i="457"/>
  <c r="T385" i="457"/>
  <c r="T393" i="457"/>
  <c r="T401" i="457"/>
  <c r="T409" i="457"/>
  <c r="T417" i="457"/>
  <c r="T425" i="457"/>
  <c r="T433" i="457"/>
  <c r="T312" i="457"/>
  <c r="T327" i="457"/>
  <c r="T338" i="457"/>
  <c r="T354" i="457"/>
  <c r="P372" i="457"/>
  <c r="T379" i="457"/>
  <c r="T387" i="457"/>
  <c r="T395" i="457"/>
  <c r="T403" i="457"/>
  <c r="T411" i="457"/>
  <c r="T419" i="457"/>
  <c r="T427" i="457"/>
  <c r="T435" i="457"/>
  <c r="V120" i="457" l="1"/>
  <c r="V159" i="457"/>
  <c r="G167" i="457"/>
  <c r="J167" i="457"/>
  <c r="J233" i="457"/>
  <c r="P167" i="457"/>
  <c r="V29" i="457"/>
  <c r="M233" i="457"/>
  <c r="M166" i="457" s="1"/>
  <c r="M439" i="457" s="1"/>
  <c r="G439" i="458"/>
  <c r="G445" i="458" s="1"/>
  <c r="M441" i="458"/>
  <c r="M455" i="458" s="1"/>
  <c r="M460" i="458" s="1"/>
  <c r="M447" i="458"/>
  <c r="M445" i="458"/>
  <c r="M443" i="458"/>
  <c r="G443" i="458"/>
  <c r="S166" i="458"/>
  <c r="T167" i="458"/>
  <c r="P447" i="458"/>
  <c r="P445" i="458"/>
  <c r="P443" i="458"/>
  <c r="P441" i="458"/>
  <c r="P455" i="458" s="1"/>
  <c r="P457" i="458" s="1"/>
  <c r="J443" i="458"/>
  <c r="J441" i="458"/>
  <c r="J451" i="458" s="1"/>
  <c r="J453" i="458" s="1"/>
  <c r="J447" i="458"/>
  <c r="J445" i="458"/>
  <c r="V136" i="457"/>
  <c r="P166" i="457"/>
  <c r="P439" i="457" s="1"/>
  <c r="V168" i="457"/>
  <c r="S167" i="457"/>
  <c r="T168" i="457"/>
  <c r="G233" i="457"/>
  <c r="G166" i="457" s="1"/>
  <c r="G439" i="457" s="1"/>
  <c r="V149" i="457"/>
  <c r="V234" i="457"/>
  <c r="S233" i="457"/>
  <c r="V188" i="457"/>
  <c r="V73" i="457"/>
  <c r="G441" i="458" l="1"/>
  <c r="G451" i="458" s="1"/>
  <c r="J166" i="457"/>
  <c r="J439" i="457" s="1"/>
  <c r="G447" i="458"/>
  <c r="T166" i="458"/>
  <c r="S439" i="458"/>
  <c r="G453" i="458"/>
  <c r="I10" i="458" s="1"/>
  <c r="I12" i="458" s="1"/>
  <c r="I14" i="458"/>
  <c r="V460" i="458" s="1"/>
  <c r="W460" i="458" s="1"/>
  <c r="G443" i="457"/>
  <c r="G441" i="457"/>
  <c r="G451" i="457" s="1"/>
  <c r="G447" i="457"/>
  <c r="G445" i="457"/>
  <c r="P445" i="457"/>
  <c r="P443" i="457"/>
  <c r="P441" i="457"/>
  <c r="P455" i="457" s="1"/>
  <c r="P447" i="457"/>
  <c r="M447" i="457"/>
  <c r="M445" i="457"/>
  <c r="M443" i="457"/>
  <c r="M441" i="457"/>
  <c r="M455" i="457" s="1"/>
  <c r="M460" i="457" s="1"/>
  <c r="S166" i="457"/>
  <c r="T167" i="457"/>
  <c r="J441" i="457"/>
  <c r="J451" i="457" s="1"/>
  <c r="J453" i="457" s="1"/>
  <c r="J447" i="457"/>
  <c r="J445" i="457"/>
  <c r="J443" i="457"/>
  <c r="S457" i="458" l="1"/>
  <c r="I15" i="458"/>
  <c r="I17" i="458" s="1"/>
  <c r="S445" i="458"/>
  <c r="T439" i="458"/>
  <c r="S443" i="458"/>
  <c r="S441" i="458"/>
  <c r="S455" i="458" s="1"/>
  <c r="S447" i="458"/>
  <c r="V439" i="458"/>
  <c r="P460" i="458"/>
  <c r="P457" i="457"/>
  <c r="I15" i="457" s="1"/>
  <c r="I17" i="457" s="1"/>
  <c r="G453" i="457"/>
  <c r="I10" i="457" s="1"/>
  <c r="I12" i="457" s="1"/>
  <c r="I14" i="457"/>
  <c r="T166" i="457"/>
  <c r="S439" i="457"/>
  <c r="S460" i="458" l="1"/>
  <c r="S443" i="457"/>
  <c r="S441" i="457"/>
  <c r="S455" i="457" s="1"/>
  <c r="S447" i="457"/>
  <c r="T439" i="457"/>
  <c r="S445" i="457"/>
  <c r="I18" i="457"/>
  <c r="V457" i="457" s="1"/>
  <c r="P460" i="457"/>
  <c r="S457" i="457" l="1"/>
  <c r="S460" i="457" s="1"/>
  <c r="C3" i="456" l="1"/>
  <c r="D3" i="456" s="1"/>
  <c r="C4" i="456" l="1"/>
  <c r="B23" i="456"/>
  <c r="D4" i="456" l="1"/>
  <c r="C5" i="456"/>
  <c r="R436" i="454"/>
  <c r="S436" i="454" s="1"/>
  <c r="P436" i="454"/>
  <c r="M436" i="454"/>
  <c r="J436" i="454"/>
  <c r="R435" i="454"/>
  <c r="S435" i="454" s="1"/>
  <c r="T435" i="454" s="1"/>
  <c r="P435" i="454"/>
  <c r="M435" i="454"/>
  <c r="J435" i="454"/>
  <c r="R434" i="454"/>
  <c r="S434" i="454" s="1"/>
  <c r="P434" i="454"/>
  <c r="M434" i="454"/>
  <c r="J434" i="454"/>
  <c r="R433" i="454"/>
  <c r="S433" i="454" s="1"/>
  <c r="T433" i="454" s="1"/>
  <c r="P433" i="454"/>
  <c r="M433" i="454"/>
  <c r="J433" i="454"/>
  <c r="R432" i="454"/>
  <c r="S432" i="454" s="1"/>
  <c r="P432" i="454"/>
  <c r="M432" i="454"/>
  <c r="J432" i="454"/>
  <c r="R431" i="454"/>
  <c r="S431" i="454" s="1"/>
  <c r="P431" i="454"/>
  <c r="M431" i="454"/>
  <c r="J431" i="454"/>
  <c r="R430" i="454"/>
  <c r="S430" i="454" s="1"/>
  <c r="P430" i="454"/>
  <c r="M430" i="454"/>
  <c r="J430" i="454"/>
  <c r="R429" i="454"/>
  <c r="S429" i="454" s="1"/>
  <c r="P429" i="454"/>
  <c r="M429" i="454"/>
  <c r="J429" i="454"/>
  <c r="S428" i="454"/>
  <c r="R428" i="454"/>
  <c r="P428" i="454"/>
  <c r="M428" i="454"/>
  <c r="J428" i="454"/>
  <c r="R427" i="454"/>
  <c r="S427" i="454" s="1"/>
  <c r="P427" i="454"/>
  <c r="M427" i="454"/>
  <c r="J427" i="454"/>
  <c r="R426" i="454"/>
  <c r="S426" i="454" s="1"/>
  <c r="P426" i="454"/>
  <c r="M426" i="454"/>
  <c r="J426" i="454"/>
  <c r="R425" i="454"/>
  <c r="S425" i="454" s="1"/>
  <c r="P425" i="454"/>
  <c r="M425" i="454"/>
  <c r="J425" i="454"/>
  <c r="S424" i="454"/>
  <c r="R424" i="454"/>
  <c r="P424" i="454"/>
  <c r="M424" i="454"/>
  <c r="J424" i="454"/>
  <c r="R423" i="454"/>
  <c r="S423" i="454" s="1"/>
  <c r="P423" i="454"/>
  <c r="M423" i="454"/>
  <c r="J423" i="454"/>
  <c r="R422" i="454"/>
  <c r="S422" i="454" s="1"/>
  <c r="P422" i="454"/>
  <c r="M422" i="454"/>
  <c r="J422" i="454"/>
  <c r="R421" i="454"/>
  <c r="S421" i="454" s="1"/>
  <c r="P421" i="454"/>
  <c r="M421" i="454"/>
  <c r="J421" i="454"/>
  <c r="R420" i="454"/>
  <c r="S420" i="454" s="1"/>
  <c r="P420" i="454"/>
  <c r="M420" i="454"/>
  <c r="J420" i="454"/>
  <c r="R419" i="454"/>
  <c r="S419" i="454" s="1"/>
  <c r="T419" i="454" s="1"/>
  <c r="P419" i="454"/>
  <c r="M419" i="454"/>
  <c r="J419" i="454"/>
  <c r="R418" i="454"/>
  <c r="S418" i="454" s="1"/>
  <c r="P418" i="454"/>
  <c r="M418" i="454"/>
  <c r="J418" i="454"/>
  <c r="R417" i="454"/>
  <c r="S417" i="454" s="1"/>
  <c r="T417" i="454" s="1"/>
  <c r="P417" i="454"/>
  <c r="M417" i="454"/>
  <c r="J417" i="454"/>
  <c r="R416" i="454"/>
  <c r="S416" i="454" s="1"/>
  <c r="P416" i="454"/>
  <c r="M416" i="454"/>
  <c r="J416" i="454"/>
  <c r="R415" i="454"/>
  <c r="S415" i="454" s="1"/>
  <c r="P415" i="454"/>
  <c r="M415" i="454"/>
  <c r="J415" i="454"/>
  <c r="R414" i="454"/>
  <c r="S414" i="454" s="1"/>
  <c r="P414" i="454"/>
  <c r="M414" i="454"/>
  <c r="J414" i="454"/>
  <c r="R413" i="454"/>
  <c r="S413" i="454" s="1"/>
  <c r="P413" i="454"/>
  <c r="M413" i="454"/>
  <c r="J413" i="454"/>
  <c r="R412" i="454"/>
  <c r="S412" i="454" s="1"/>
  <c r="P412" i="454"/>
  <c r="M412" i="454"/>
  <c r="J412" i="454"/>
  <c r="R411" i="454"/>
  <c r="S411" i="454" s="1"/>
  <c r="T411" i="454" s="1"/>
  <c r="P411" i="454"/>
  <c r="M411" i="454"/>
  <c r="J411" i="454"/>
  <c r="R410" i="454"/>
  <c r="S410" i="454" s="1"/>
  <c r="P410" i="454"/>
  <c r="M410" i="454"/>
  <c r="J410" i="454"/>
  <c r="R409" i="454"/>
  <c r="S409" i="454" s="1"/>
  <c r="T409" i="454" s="1"/>
  <c r="P409" i="454"/>
  <c r="M409" i="454"/>
  <c r="J409" i="454"/>
  <c r="S408" i="454"/>
  <c r="R408" i="454"/>
  <c r="P408" i="454"/>
  <c r="M408" i="454"/>
  <c r="J408" i="454"/>
  <c r="R407" i="454"/>
  <c r="S407" i="454" s="1"/>
  <c r="P407" i="454"/>
  <c r="M407" i="454"/>
  <c r="J407" i="454"/>
  <c r="R406" i="454"/>
  <c r="S406" i="454" s="1"/>
  <c r="P406" i="454"/>
  <c r="M406" i="454"/>
  <c r="J406" i="454"/>
  <c r="R405" i="454"/>
  <c r="S405" i="454" s="1"/>
  <c r="P405" i="454"/>
  <c r="M405" i="454"/>
  <c r="J405" i="454"/>
  <c r="R404" i="454"/>
  <c r="S404" i="454" s="1"/>
  <c r="P404" i="454"/>
  <c r="M404" i="454"/>
  <c r="J404" i="454"/>
  <c r="R403" i="454"/>
  <c r="S403" i="454" s="1"/>
  <c r="P403" i="454"/>
  <c r="M403" i="454"/>
  <c r="J403" i="454"/>
  <c r="R402" i="454"/>
  <c r="S402" i="454" s="1"/>
  <c r="P402" i="454"/>
  <c r="M402" i="454"/>
  <c r="J402" i="454"/>
  <c r="R401" i="454"/>
  <c r="S401" i="454" s="1"/>
  <c r="P401" i="454"/>
  <c r="M401" i="454"/>
  <c r="J401" i="454"/>
  <c r="R400" i="454"/>
  <c r="S400" i="454" s="1"/>
  <c r="P400" i="454"/>
  <c r="M400" i="454"/>
  <c r="J400" i="454"/>
  <c r="R399" i="454"/>
  <c r="S399" i="454" s="1"/>
  <c r="P399" i="454"/>
  <c r="M399" i="454"/>
  <c r="J399" i="454"/>
  <c r="R398" i="454"/>
  <c r="S398" i="454" s="1"/>
  <c r="P398" i="454"/>
  <c r="M398" i="454"/>
  <c r="J398" i="454"/>
  <c r="R397" i="454"/>
  <c r="S397" i="454" s="1"/>
  <c r="P397" i="454"/>
  <c r="M397" i="454"/>
  <c r="J397" i="454"/>
  <c r="R396" i="454"/>
  <c r="S396" i="454" s="1"/>
  <c r="P396" i="454"/>
  <c r="M396" i="454"/>
  <c r="J396" i="454"/>
  <c r="R395" i="454"/>
  <c r="S395" i="454" s="1"/>
  <c r="P395" i="454"/>
  <c r="M395" i="454"/>
  <c r="J395" i="454"/>
  <c r="R394" i="454"/>
  <c r="S394" i="454" s="1"/>
  <c r="P394" i="454"/>
  <c r="M394" i="454"/>
  <c r="J394" i="454"/>
  <c r="R393" i="454"/>
  <c r="S393" i="454" s="1"/>
  <c r="T393" i="454" s="1"/>
  <c r="P393" i="454"/>
  <c r="M393" i="454"/>
  <c r="J393" i="454"/>
  <c r="R392" i="454"/>
  <c r="S392" i="454" s="1"/>
  <c r="P392" i="454"/>
  <c r="M392" i="454"/>
  <c r="J392" i="454"/>
  <c r="R391" i="454"/>
  <c r="S391" i="454" s="1"/>
  <c r="T391" i="454" s="1"/>
  <c r="P391" i="454"/>
  <c r="M391" i="454"/>
  <c r="J391" i="454"/>
  <c r="R390" i="454"/>
  <c r="S390" i="454" s="1"/>
  <c r="P390" i="454"/>
  <c r="M390" i="454"/>
  <c r="J390" i="454"/>
  <c r="R389" i="454"/>
  <c r="S389" i="454" s="1"/>
  <c r="T389" i="454" s="1"/>
  <c r="P389" i="454"/>
  <c r="M389" i="454"/>
  <c r="J389" i="454"/>
  <c r="R388" i="454"/>
  <c r="S388" i="454" s="1"/>
  <c r="P388" i="454"/>
  <c r="M388" i="454"/>
  <c r="J388" i="454"/>
  <c r="R387" i="454"/>
  <c r="S387" i="454" s="1"/>
  <c r="T387" i="454" s="1"/>
  <c r="P387" i="454"/>
  <c r="M387" i="454"/>
  <c r="J387" i="454"/>
  <c r="R386" i="454"/>
  <c r="S386" i="454" s="1"/>
  <c r="P386" i="454"/>
  <c r="M386" i="454"/>
  <c r="J386" i="454"/>
  <c r="R385" i="454"/>
  <c r="S385" i="454" s="1"/>
  <c r="T385" i="454" s="1"/>
  <c r="P385" i="454"/>
  <c r="M385" i="454"/>
  <c r="J385" i="454"/>
  <c r="R384" i="454"/>
  <c r="S384" i="454" s="1"/>
  <c r="P384" i="454"/>
  <c r="M384" i="454"/>
  <c r="J384" i="454"/>
  <c r="R383" i="454"/>
  <c r="S383" i="454" s="1"/>
  <c r="P383" i="454"/>
  <c r="M383" i="454"/>
  <c r="J383" i="454"/>
  <c r="R382" i="454"/>
  <c r="S382" i="454" s="1"/>
  <c r="P382" i="454"/>
  <c r="M382" i="454"/>
  <c r="J382" i="454"/>
  <c r="R381" i="454"/>
  <c r="S381" i="454" s="1"/>
  <c r="P381" i="454"/>
  <c r="M381" i="454"/>
  <c r="J381" i="454"/>
  <c r="R380" i="454"/>
  <c r="S380" i="454" s="1"/>
  <c r="P380" i="454"/>
  <c r="M380" i="454"/>
  <c r="J380" i="454"/>
  <c r="R379" i="454"/>
  <c r="S379" i="454" s="1"/>
  <c r="P379" i="454"/>
  <c r="M379" i="454"/>
  <c r="J379" i="454"/>
  <c r="R378" i="454"/>
  <c r="S378" i="454" s="1"/>
  <c r="P378" i="454"/>
  <c r="M378" i="454"/>
  <c r="J378" i="454"/>
  <c r="R377" i="454"/>
  <c r="S377" i="454" s="1"/>
  <c r="P377" i="454"/>
  <c r="M377" i="454"/>
  <c r="J377" i="454"/>
  <c r="R376" i="454"/>
  <c r="S376" i="454" s="1"/>
  <c r="P376" i="454"/>
  <c r="M376" i="454"/>
  <c r="J376" i="454"/>
  <c r="R375" i="454"/>
  <c r="S375" i="454" s="1"/>
  <c r="P375" i="454"/>
  <c r="M375" i="454"/>
  <c r="J375" i="454"/>
  <c r="R374" i="454"/>
  <c r="S374" i="454" s="1"/>
  <c r="P374" i="454"/>
  <c r="M374" i="454"/>
  <c r="J374" i="454"/>
  <c r="R373" i="454"/>
  <c r="S373" i="454" s="1"/>
  <c r="P373" i="454"/>
  <c r="M373" i="454"/>
  <c r="J373" i="454"/>
  <c r="M372" i="454"/>
  <c r="R370" i="454"/>
  <c r="S370" i="454" s="1"/>
  <c r="P370" i="454"/>
  <c r="M370" i="454"/>
  <c r="J370" i="454"/>
  <c r="G370" i="454"/>
  <c r="R369" i="454"/>
  <c r="S369" i="454" s="1"/>
  <c r="P369" i="454"/>
  <c r="M369" i="454"/>
  <c r="J369" i="454"/>
  <c r="G369" i="454"/>
  <c r="R368" i="454"/>
  <c r="S368" i="454" s="1"/>
  <c r="P368" i="454"/>
  <c r="M368" i="454"/>
  <c r="J368" i="454"/>
  <c r="G368" i="454"/>
  <c r="R367" i="454"/>
  <c r="S367" i="454" s="1"/>
  <c r="P367" i="454"/>
  <c r="M367" i="454"/>
  <c r="J367" i="454"/>
  <c r="G367" i="454"/>
  <c r="R366" i="454"/>
  <c r="S366" i="454" s="1"/>
  <c r="P366" i="454"/>
  <c r="M366" i="454"/>
  <c r="J366" i="454"/>
  <c r="G366" i="454"/>
  <c r="R365" i="454"/>
  <c r="S365" i="454" s="1"/>
  <c r="P365" i="454"/>
  <c r="M365" i="454"/>
  <c r="J365" i="454"/>
  <c r="G365" i="454"/>
  <c r="R364" i="454"/>
  <c r="S364" i="454" s="1"/>
  <c r="T364" i="454" s="1"/>
  <c r="P364" i="454"/>
  <c r="M364" i="454"/>
  <c r="J364" i="454"/>
  <c r="G364" i="454"/>
  <c r="R363" i="454"/>
  <c r="S363" i="454" s="1"/>
  <c r="P363" i="454"/>
  <c r="M363" i="454"/>
  <c r="J363" i="454"/>
  <c r="G363" i="454"/>
  <c r="R362" i="454"/>
  <c r="S362" i="454" s="1"/>
  <c r="P362" i="454"/>
  <c r="M362" i="454"/>
  <c r="J362" i="454"/>
  <c r="G362" i="454"/>
  <c r="R361" i="454"/>
  <c r="S361" i="454" s="1"/>
  <c r="P361" i="454"/>
  <c r="M361" i="454"/>
  <c r="J361" i="454"/>
  <c r="G361" i="454"/>
  <c r="R360" i="454"/>
  <c r="S360" i="454" s="1"/>
  <c r="P360" i="454"/>
  <c r="M360" i="454"/>
  <c r="J360" i="454"/>
  <c r="G360" i="454"/>
  <c r="R359" i="454"/>
  <c r="S359" i="454" s="1"/>
  <c r="P359" i="454"/>
  <c r="M359" i="454"/>
  <c r="J359" i="454"/>
  <c r="G359" i="454"/>
  <c r="R358" i="454"/>
  <c r="S358" i="454" s="1"/>
  <c r="P358" i="454"/>
  <c r="M358" i="454"/>
  <c r="J358" i="454"/>
  <c r="G358" i="454"/>
  <c r="R357" i="454"/>
  <c r="S357" i="454" s="1"/>
  <c r="P357" i="454"/>
  <c r="M357" i="454"/>
  <c r="J357" i="454"/>
  <c r="G357" i="454"/>
  <c r="R356" i="454"/>
  <c r="S356" i="454" s="1"/>
  <c r="P356" i="454"/>
  <c r="M356" i="454"/>
  <c r="J356" i="454"/>
  <c r="G356" i="454"/>
  <c r="R355" i="454"/>
  <c r="S355" i="454" s="1"/>
  <c r="P355" i="454"/>
  <c r="M355" i="454"/>
  <c r="J355" i="454"/>
  <c r="G355" i="454"/>
  <c r="R354" i="454"/>
  <c r="S354" i="454" s="1"/>
  <c r="P354" i="454"/>
  <c r="M354" i="454"/>
  <c r="J354" i="454"/>
  <c r="G354" i="454"/>
  <c r="R353" i="454"/>
  <c r="S353" i="454" s="1"/>
  <c r="T353" i="454" s="1"/>
  <c r="P353" i="454"/>
  <c r="M353" i="454"/>
  <c r="J353" i="454"/>
  <c r="G353" i="454"/>
  <c r="R352" i="454"/>
  <c r="S352" i="454" s="1"/>
  <c r="P352" i="454"/>
  <c r="M352" i="454"/>
  <c r="J352" i="454"/>
  <c r="G352" i="454"/>
  <c r="R351" i="454"/>
  <c r="S351" i="454" s="1"/>
  <c r="P351" i="454"/>
  <c r="M351" i="454"/>
  <c r="J351" i="454"/>
  <c r="G351" i="454"/>
  <c r="R350" i="454"/>
  <c r="S350" i="454" s="1"/>
  <c r="T350" i="454" s="1"/>
  <c r="P350" i="454"/>
  <c r="M350" i="454"/>
  <c r="J350" i="454"/>
  <c r="G350" i="454"/>
  <c r="R349" i="454"/>
  <c r="S349" i="454" s="1"/>
  <c r="P349" i="454"/>
  <c r="M349" i="454"/>
  <c r="J349" i="454"/>
  <c r="G349" i="454"/>
  <c r="R348" i="454"/>
  <c r="S348" i="454" s="1"/>
  <c r="P348" i="454"/>
  <c r="M348" i="454"/>
  <c r="J348" i="454"/>
  <c r="G348" i="454"/>
  <c r="R347" i="454"/>
  <c r="S347" i="454" s="1"/>
  <c r="P347" i="454"/>
  <c r="M347" i="454"/>
  <c r="J347" i="454"/>
  <c r="G347" i="454"/>
  <c r="R346" i="454"/>
  <c r="S346" i="454" s="1"/>
  <c r="T346" i="454" s="1"/>
  <c r="P346" i="454"/>
  <c r="M346" i="454"/>
  <c r="J346" i="454"/>
  <c r="G346" i="454"/>
  <c r="R345" i="454"/>
  <c r="S345" i="454" s="1"/>
  <c r="T345" i="454" s="1"/>
  <c r="P345" i="454"/>
  <c r="M345" i="454"/>
  <c r="J345" i="454"/>
  <c r="G345" i="454"/>
  <c r="R344" i="454"/>
  <c r="S344" i="454" s="1"/>
  <c r="P344" i="454"/>
  <c r="M344" i="454"/>
  <c r="J344" i="454"/>
  <c r="G344" i="454"/>
  <c r="R343" i="454"/>
  <c r="S343" i="454" s="1"/>
  <c r="P343" i="454"/>
  <c r="M343" i="454"/>
  <c r="J343" i="454"/>
  <c r="G343" i="454"/>
  <c r="R342" i="454"/>
  <c r="S342" i="454" s="1"/>
  <c r="T342" i="454" s="1"/>
  <c r="P342" i="454"/>
  <c r="M342" i="454"/>
  <c r="J342" i="454"/>
  <c r="G342" i="454"/>
  <c r="R341" i="454"/>
  <c r="S341" i="454" s="1"/>
  <c r="P341" i="454"/>
  <c r="M341" i="454"/>
  <c r="J341" i="454"/>
  <c r="G341" i="454"/>
  <c r="R340" i="454"/>
  <c r="S340" i="454" s="1"/>
  <c r="P340" i="454"/>
  <c r="M340" i="454"/>
  <c r="J340" i="454"/>
  <c r="G340" i="454"/>
  <c r="R339" i="454"/>
  <c r="S339" i="454" s="1"/>
  <c r="P339" i="454"/>
  <c r="M339" i="454"/>
  <c r="J339" i="454"/>
  <c r="G339" i="454"/>
  <c r="R338" i="454"/>
  <c r="S338" i="454" s="1"/>
  <c r="T338" i="454" s="1"/>
  <c r="P338" i="454"/>
  <c r="M338" i="454"/>
  <c r="J338" i="454"/>
  <c r="G338" i="454"/>
  <c r="R337" i="454"/>
  <c r="S337" i="454" s="1"/>
  <c r="P337" i="454"/>
  <c r="M337" i="454"/>
  <c r="J337" i="454"/>
  <c r="G337" i="454"/>
  <c r="R336" i="454"/>
  <c r="S336" i="454" s="1"/>
  <c r="P336" i="454"/>
  <c r="M336" i="454"/>
  <c r="J336" i="454"/>
  <c r="G336" i="454"/>
  <c r="R335" i="454"/>
  <c r="S335" i="454" s="1"/>
  <c r="P335" i="454"/>
  <c r="M335" i="454"/>
  <c r="J335" i="454"/>
  <c r="G335" i="454"/>
  <c r="R334" i="454"/>
  <c r="S334" i="454" s="1"/>
  <c r="P334" i="454"/>
  <c r="M334" i="454"/>
  <c r="J334" i="454"/>
  <c r="G334" i="454"/>
  <c r="R333" i="454"/>
  <c r="S333" i="454" s="1"/>
  <c r="P333" i="454"/>
  <c r="M333" i="454"/>
  <c r="J333" i="454"/>
  <c r="G333" i="454"/>
  <c r="R332" i="454"/>
  <c r="S332" i="454" s="1"/>
  <c r="P332" i="454"/>
  <c r="M332" i="454"/>
  <c r="J332" i="454"/>
  <c r="G332" i="454"/>
  <c r="R331" i="454"/>
  <c r="S331" i="454" s="1"/>
  <c r="P331" i="454"/>
  <c r="M331" i="454"/>
  <c r="J331" i="454"/>
  <c r="G331" i="454"/>
  <c r="R330" i="454"/>
  <c r="S330" i="454" s="1"/>
  <c r="T330" i="454" s="1"/>
  <c r="P330" i="454"/>
  <c r="M330" i="454"/>
  <c r="J330" i="454"/>
  <c r="G330" i="454"/>
  <c r="R329" i="454"/>
  <c r="S329" i="454" s="1"/>
  <c r="P329" i="454"/>
  <c r="M329" i="454"/>
  <c r="J329" i="454"/>
  <c r="G329" i="454"/>
  <c r="R328" i="454"/>
  <c r="S328" i="454" s="1"/>
  <c r="P328" i="454"/>
  <c r="M328" i="454"/>
  <c r="J328" i="454"/>
  <c r="G328" i="454"/>
  <c r="R327" i="454"/>
  <c r="S327" i="454" s="1"/>
  <c r="P327" i="454"/>
  <c r="M327" i="454"/>
  <c r="J327" i="454"/>
  <c r="G327" i="454"/>
  <c r="R326" i="454"/>
  <c r="S326" i="454" s="1"/>
  <c r="T326" i="454" s="1"/>
  <c r="P326" i="454"/>
  <c r="M326" i="454"/>
  <c r="J326" i="454"/>
  <c r="G326" i="454"/>
  <c r="R325" i="454"/>
  <c r="S325" i="454" s="1"/>
  <c r="P325" i="454"/>
  <c r="M325" i="454"/>
  <c r="J325" i="454"/>
  <c r="G325" i="454"/>
  <c r="R324" i="454"/>
  <c r="S324" i="454" s="1"/>
  <c r="P324" i="454"/>
  <c r="M324" i="454"/>
  <c r="J324" i="454"/>
  <c r="G324" i="454"/>
  <c r="R323" i="454"/>
  <c r="S323" i="454" s="1"/>
  <c r="P323" i="454"/>
  <c r="M323" i="454"/>
  <c r="J323" i="454"/>
  <c r="G323" i="454"/>
  <c r="R322" i="454"/>
  <c r="S322" i="454" s="1"/>
  <c r="P322" i="454"/>
  <c r="M322" i="454"/>
  <c r="J322" i="454"/>
  <c r="G322" i="454"/>
  <c r="R321" i="454"/>
  <c r="S321" i="454" s="1"/>
  <c r="T321" i="454" s="1"/>
  <c r="P321" i="454"/>
  <c r="M321" i="454"/>
  <c r="J321" i="454"/>
  <c r="G321" i="454"/>
  <c r="R320" i="454"/>
  <c r="S320" i="454" s="1"/>
  <c r="P320" i="454"/>
  <c r="M320" i="454"/>
  <c r="J320" i="454"/>
  <c r="G320" i="454"/>
  <c r="R319" i="454"/>
  <c r="S319" i="454" s="1"/>
  <c r="P319" i="454"/>
  <c r="M319" i="454"/>
  <c r="J319" i="454"/>
  <c r="G319" i="454"/>
  <c r="R318" i="454"/>
  <c r="S318" i="454" s="1"/>
  <c r="P318" i="454"/>
  <c r="M318" i="454"/>
  <c r="J318" i="454"/>
  <c r="G318" i="454"/>
  <c r="R317" i="454"/>
  <c r="S317" i="454" s="1"/>
  <c r="P317" i="454"/>
  <c r="M317" i="454"/>
  <c r="J317" i="454"/>
  <c r="G317" i="454"/>
  <c r="R316" i="454"/>
  <c r="S316" i="454" s="1"/>
  <c r="P316" i="454"/>
  <c r="M316" i="454"/>
  <c r="J316" i="454"/>
  <c r="G316" i="454"/>
  <c r="R315" i="454"/>
  <c r="S315" i="454" s="1"/>
  <c r="P315" i="454"/>
  <c r="M315" i="454"/>
  <c r="J315" i="454"/>
  <c r="G315" i="454"/>
  <c r="R314" i="454"/>
  <c r="S314" i="454" s="1"/>
  <c r="P314" i="454"/>
  <c r="M314" i="454"/>
  <c r="J314" i="454"/>
  <c r="G314" i="454"/>
  <c r="R313" i="454"/>
  <c r="S313" i="454" s="1"/>
  <c r="P313" i="454"/>
  <c r="M313" i="454"/>
  <c r="J313" i="454"/>
  <c r="G313" i="454"/>
  <c r="R312" i="454"/>
  <c r="S312" i="454" s="1"/>
  <c r="T312" i="454" s="1"/>
  <c r="P312" i="454"/>
  <c r="M312" i="454"/>
  <c r="J312" i="454"/>
  <c r="G312" i="454"/>
  <c r="R311" i="454"/>
  <c r="S311" i="454" s="1"/>
  <c r="P311" i="454"/>
  <c r="M311" i="454"/>
  <c r="J311" i="454"/>
  <c r="G311" i="454"/>
  <c r="R310" i="454"/>
  <c r="S310" i="454" s="1"/>
  <c r="P310" i="454"/>
  <c r="M310" i="454"/>
  <c r="J310" i="454"/>
  <c r="G310" i="454"/>
  <c r="R309" i="454"/>
  <c r="S309" i="454" s="1"/>
  <c r="P309" i="454"/>
  <c r="M309" i="454"/>
  <c r="J309" i="454"/>
  <c r="G309" i="454"/>
  <c r="R308" i="454"/>
  <c r="S308" i="454" s="1"/>
  <c r="P308" i="454"/>
  <c r="M308" i="454"/>
  <c r="J308" i="454"/>
  <c r="G308" i="454"/>
  <c r="R307" i="454"/>
  <c r="S307" i="454" s="1"/>
  <c r="P307" i="454"/>
  <c r="M307" i="454"/>
  <c r="J307" i="454"/>
  <c r="G307" i="454"/>
  <c r="R306" i="454"/>
  <c r="S306" i="454" s="1"/>
  <c r="P306" i="454"/>
  <c r="M306" i="454"/>
  <c r="J306" i="454"/>
  <c r="G306" i="454"/>
  <c r="R305" i="454"/>
  <c r="S305" i="454" s="1"/>
  <c r="T305" i="454" s="1"/>
  <c r="P305" i="454"/>
  <c r="M305" i="454"/>
  <c r="J305" i="454"/>
  <c r="G305" i="454"/>
  <c r="R304" i="454"/>
  <c r="S304" i="454" s="1"/>
  <c r="P304" i="454"/>
  <c r="M304" i="454"/>
  <c r="J304" i="454"/>
  <c r="G304" i="454"/>
  <c r="R303" i="454"/>
  <c r="S303" i="454" s="1"/>
  <c r="P303" i="454"/>
  <c r="M303" i="454"/>
  <c r="J303" i="454"/>
  <c r="G303" i="454"/>
  <c r="R302" i="454"/>
  <c r="S302" i="454" s="1"/>
  <c r="P302" i="454"/>
  <c r="M302" i="454"/>
  <c r="J302" i="454"/>
  <c r="G302" i="454"/>
  <c r="R301" i="454"/>
  <c r="S301" i="454" s="1"/>
  <c r="T301" i="454" s="1"/>
  <c r="P301" i="454"/>
  <c r="M301" i="454"/>
  <c r="J301" i="454"/>
  <c r="G301" i="454"/>
  <c r="R300" i="454"/>
  <c r="S300" i="454" s="1"/>
  <c r="P300" i="454"/>
  <c r="M300" i="454"/>
  <c r="J300" i="454"/>
  <c r="G300" i="454"/>
  <c r="R299" i="454"/>
  <c r="S299" i="454" s="1"/>
  <c r="P299" i="454"/>
  <c r="M299" i="454"/>
  <c r="J299" i="454"/>
  <c r="G299" i="454"/>
  <c r="R298" i="454"/>
  <c r="S298" i="454" s="1"/>
  <c r="P298" i="454"/>
  <c r="M298" i="454"/>
  <c r="J298" i="454"/>
  <c r="G298" i="454"/>
  <c r="R294" i="454"/>
  <c r="S294" i="454" s="1"/>
  <c r="P294" i="454"/>
  <c r="M294" i="454"/>
  <c r="J294" i="454"/>
  <c r="G294" i="454"/>
  <c r="R293" i="454"/>
  <c r="S293" i="454" s="1"/>
  <c r="P293" i="454"/>
  <c r="M293" i="454"/>
  <c r="J293" i="454"/>
  <c r="G293" i="454"/>
  <c r="R292" i="454"/>
  <c r="S292" i="454" s="1"/>
  <c r="P292" i="454"/>
  <c r="M292" i="454"/>
  <c r="J292" i="454"/>
  <c r="G292" i="454"/>
  <c r="R291" i="454"/>
  <c r="S291" i="454" s="1"/>
  <c r="P291" i="454"/>
  <c r="M291" i="454"/>
  <c r="J291" i="454"/>
  <c r="G291" i="454"/>
  <c r="R290" i="454"/>
  <c r="S290" i="454" s="1"/>
  <c r="P290" i="454"/>
  <c r="M290" i="454"/>
  <c r="J290" i="454"/>
  <c r="G290" i="454"/>
  <c r="R289" i="454"/>
  <c r="S289" i="454" s="1"/>
  <c r="P289" i="454"/>
  <c r="M289" i="454"/>
  <c r="J289" i="454"/>
  <c r="G289" i="454"/>
  <c r="R288" i="454"/>
  <c r="S288" i="454" s="1"/>
  <c r="P288" i="454"/>
  <c r="M288" i="454"/>
  <c r="J288" i="454"/>
  <c r="G288" i="454"/>
  <c r="R287" i="454"/>
  <c r="S287" i="454" s="1"/>
  <c r="T287" i="454" s="1"/>
  <c r="P287" i="454"/>
  <c r="M287" i="454"/>
  <c r="J287" i="454"/>
  <c r="G287" i="454"/>
  <c r="R286" i="454"/>
  <c r="S286" i="454" s="1"/>
  <c r="P286" i="454"/>
  <c r="M286" i="454"/>
  <c r="J286" i="454"/>
  <c r="G286" i="454"/>
  <c r="R285" i="454"/>
  <c r="S285" i="454" s="1"/>
  <c r="T285" i="454" s="1"/>
  <c r="P285" i="454"/>
  <c r="M285" i="454"/>
  <c r="J285" i="454"/>
  <c r="G285" i="454"/>
  <c r="R284" i="454"/>
  <c r="S284" i="454" s="1"/>
  <c r="P284" i="454"/>
  <c r="M284" i="454"/>
  <c r="J284" i="454"/>
  <c r="G284" i="454"/>
  <c r="R283" i="454"/>
  <c r="S283" i="454" s="1"/>
  <c r="P283" i="454"/>
  <c r="M283" i="454"/>
  <c r="J283" i="454"/>
  <c r="G283" i="454"/>
  <c r="R282" i="454"/>
  <c r="S282" i="454" s="1"/>
  <c r="P282" i="454"/>
  <c r="M282" i="454"/>
  <c r="J282" i="454"/>
  <c r="G282" i="454"/>
  <c r="R281" i="454"/>
  <c r="S281" i="454" s="1"/>
  <c r="P281" i="454"/>
  <c r="M281" i="454"/>
  <c r="J281" i="454"/>
  <c r="G281" i="454"/>
  <c r="R280" i="454"/>
  <c r="S280" i="454" s="1"/>
  <c r="P280" i="454"/>
  <c r="M280" i="454"/>
  <c r="J280" i="454"/>
  <c r="G280" i="454"/>
  <c r="R279" i="454"/>
  <c r="S279" i="454" s="1"/>
  <c r="T279" i="454" s="1"/>
  <c r="P279" i="454"/>
  <c r="P276" i="454" s="1"/>
  <c r="M279" i="454"/>
  <c r="J279" i="454"/>
  <c r="G279" i="454"/>
  <c r="R278" i="454"/>
  <c r="S278" i="454" s="1"/>
  <c r="P278" i="454"/>
  <c r="M278" i="454"/>
  <c r="J278" i="454"/>
  <c r="G278" i="454"/>
  <c r="R277" i="454"/>
  <c r="S277" i="454" s="1"/>
  <c r="P277" i="454"/>
  <c r="M277" i="454"/>
  <c r="J277" i="454"/>
  <c r="G277" i="454"/>
  <c r="R274" i="454"/>
  <c r="S274" i="454" s="1"/>
  <c r="T274" i="454" s="1"/>
  <c r="P274" i="454"/>
  <c r="M274" i="454"/>
  <c r="J274" i="454"/>
  <c r="G274" i="454"/>
  <c r="R273" i="454"/>
  <c r="S273" i="454" s="1"/>
  <c r="P273" i="454"/>
  <c r="M273" i="454"/>
  <c r="J273" i="454"/>
  <c r="G273" i="454"/>
  <c r="R272" i="454"/>
  <c r="S272" i="454" s="1"/>
  <c r="P272" i="454"/>
  <c r="M272" i="454"/>
  <c r="J272" i="454"/>
  <c r="G272" i="454"/>
  <c r="R271" i="454"/>
  <c r="S271" i="454" s="1"/>
  <c r="P271" i="454"/>
  <c r="M271" i="454"/>
  <c r="J271" i="454"/>
  <c r="G271" i="454"/>
  <c r="R270" i="454"/>
  <c r="S270" i="454" s="1"/>
  <c r="P270" i="454"/>
  <c r="M270" i="454"/>
  <c r="J270" i="454"/>
  <c r="G270" i="454"/>
  <c r="R269" i="454"/>
  <c r="S269" i="454" s="1"/>
  <c r="P269" i="454"/>
  <c r="M269" i="454"/>
  <c r="J269" i="454"/>
  <c r="G269" i="454"/>
  <c r="R268" i="454"/>
  <c r="S268" i="454" s="1"/>
  <c r="P268" i="454"/>
  <c r="M268" i="454"/>
  <c r="J268" i="454"/>
  <c r="G268" i="454"/>
  <c r="R267" i="454"/>
  <c r="S267" i="454" s="1"/>
  <c r="P267" i="454"/>
  <c r="M267" i="454"/>
  <c r="J267" i="454"/>
  <c r="G267" i="454"/>
  <c r="R266" i="454"/>
  <c r="S266" i="454" s="1"/>
  <c r="P266" i="454"/>
  <c r="M266" i="454"/>
  <c r="J266" i="454"/>
  <c r="G266" i="454"/>
  <c r="R265" i="454"/>
  <c r="S265" i="454" s="1"/>
  <c r="P265" i="454"/>
  <c r="M265" i="454"/>
  <c r="J265" i="454"/>
  <c r="G265" i="454"/>
  <c r="R264" i="454"/>
  <c r="S264" i="454" s="1"/>
  <c r="P264" i="454"/>
  <c r="M264" i="454"/>
  <c r="J264" i="454"/>
  <c r="G264" i="454"/>
  <c r="R263" i="454"/>
  <c r="S263" i="454" s="1"/>
  <c r="P263" i="454"/>
  <c r="M263" i="454"/>
  <c r="J263" i="454"/>
  <c r="G263" i="454"/>
  <c r="R262" i="454"/>
  <c r="S262" i="454" s="1"/>
  <c r="P262" i="454"/>
  <c r="M262" i="454"/>
  <c r="J262" i="454"/>
  <c r="G262" i="454"/>
  <c r="R261" i="454"/>
  <c r="S261" i="454" s="1"/>
  <c r="P261" i="454"/>
  <c r="M261" i="454"/>
  <c r="J261" i="454"/>
  <c r="G261" i="454"/>
  <c r="R260" i="454"/>
  <c r="S260" i="454" s="1"/>
  <c r="P260" i="454"/>
  <c r="M260" i="454"/>
  <c r="J260" i="454"/>
  <c r="G260" i="454"/>
  <c r="R259" i="454"/>
  <c r="S259" i="454" s="1"/>
  <c r="P259" i="454"/>
  <c r="M259" i="454"/>
  <c r="J259" i="454"/>
  <c r="G259" i="454"/>
  <c r="R258" i="454"/>
  <c r="S258" i="454" s="1"/>
  <c r="P258" i="454"/>
  <c r="M258" i="454"/>
  <c r="J258" i="454"/>
  <c r="G258" i="454"/>
  <c r="R257" i="454"/>
  <c r="S257" i="454" s="1"/>
  <c r="P257" i="454"/>
  <c r="M257" i="454"/>
  <c r="J257" i="454"/>
  <c r="G257" i="454"/>
  <c r="R256" i="454"/>
  <c r="S256" i="454" s="1"/>
  <c r="P256" i="454"/>
  <c r="M256" i="454"/>
  <c r="J256" i="454"/>
  <c r="G256" i="454"/>
  <c r="R255" i="454"/>
  <c r="S255" i="454" s="1"/>
  <c r="P255" i="454"/>
  <c r="M255" i="454"/>
  <c r="J255" i="454"/>
  <c r="G255" i="454"/>
  <c r="R254" i="454"/>
  <c r="S254" i="454" s="1"/>
  <c r="P254" i="454"/>
  <c r="M254" i="454"/>
  <c r="J254" i="454"/>
  <c r="E254" i="454"/>
  <c r="G254" i="454" s="1"/>
  <c r="R253" i="454"/>
  <c r="S253" i="454" s="1"/>
  <c r="P253" i="454"/>
  <c r="M253" i="454"/>
  <c r="J253" i="454"/>
  <c r="G253" i="454"/>
  <c r="R249" i="454"/>
  <c r="S249" i="454" s="1"/>
  <c r="P249" i="454"/>
  <c r="M249" i="454"/>
  <c r="J249" i="454"/>
  <c r="G249" i="454"/>
  <c r="R248" i="454"/>
  <c r="S248" i="454" s="1"/>
  <c r="T248" i="454" s="1"/>
  <c r="P248" i="454"/>
  <c r="M248" i="454"/>
  <c r="J248" i="454"/>
  <c r="G248" i="454"/>
  <c r="R247" i="454"/>
  <c r="S247" i="454" s="1"/>
  <c r="P247" i="454"/>
  <c r="M247" i="454"/>
  <c r="J247" i="454"/>
  <c r="G247" i="454"/>
  <c r="R246" i="454"/>
  <c r="S246" i="454" s="1"/>
  <c r="P246" i="454"/>
  <c r="M246" i="454"/>
  <c r="J246" i="454"/>
  <c r="G246" i="454"/>
  <c r="R245" i="454"/>
  <c r="S245" i="454" s="1"/>
  <c r="P245" i="454"/>
  <c r="M245" i="454"/>
  <c r="J245" i="454"/>
  <c r="G245" i="454"/>
  <c r="R244" i="454"/>
  <c r="S244" i="454" s="1"/>
  <c r="P244" i="454"/>
  <c r="M244" i="454"/>
  <c r="J244" i="454"/>
  <c r="G244" i="454"/>
  <c r="R243" i="454"/>
  <c r="S243" i="454" s="1"/>
  <c r="P243" i="454"/>
  <c r="M243" i="454"/>
  <c r="J243" i="454"/>
  <c r="G243" i="454"/>
  <c r="R242" i="454"/>
  <c r="S242" i="454" s="1"/>
  <c r="P242" i="454"/>
  <c r="M242" i="454"/>
  <c r="J242" i="454"/>
  <c r="E242" i="454"/>
  <c r="G242" i="454" s="1"/>
  <c r="R241" i="454"/>
  <c r="S241" i="454" s="1"/>
  <c r="P241" i="454"/>
  <c r="M241" i="454"/>
  <c r="J241" i="454"/>
  <c r="E241" i="454"/>
  <c r="G241" i="454" s="1"/>
  <c r="R240" i="454"/>
  <c r="S240" i="454" s="1"/>
  <c r="P240" i="454"/>
  <c r="M240" i="454"/>
  <c r="J240" i="454"/>
  <c r="G240" i="454"/>
  <c r="R239" i="454"/>
  <c r="S239" i="454" s="1"/>
  <c r="P239" i="454"/>
  <c r="M239" i="454"/>
  <c r="J239" i="454"/>
  <c r="G239" i="454"/>
  <c r="R238" i="454"/>
  <c r="S238" i="454" s="1"/>
  <c r="T238" i="454" s="1"/>
  <c r="P238" i="454"/>
  <c r="M238" i="454"/>
  <c r="J238" i="454"/>
  <c r="G238" i="454"/>
  <c r="R237" i="454"/>
  <c r="S237" i="454" s="1"/>
  <c r="P237" i="454"/>
  <c r="M237" i="454"/>
  <c r="J237" i="454"/>
  <c r="G237" i="454"/>
  <c r="R236" i="454"/>
  <c r="S236" i="454" s="1"/>
  <c r="P236" i="454"/>
  <c r="M236" i="454"/>
  <c r="J236" i="454"/>
  <c r="E236" i="454"/>
  <c r="G236" i="454" s="1"/>
  <c r="R235" i="454"/>
  <c r="S235" i="454" s="1"/>
  <c r="P235" i="454"/>
  <c r="M235" i="454"/>
  <c r="J235" i="454"/>
  <c r="G235" i="454"/>
  <c r="S230" i="454"/>
  <c r="S229" i="454" s="1"/>
  <c r="R230" i="454"/>
  <c r="P230" i="454"/>
  <c r="P229" i="454" s="1"/>
  <c r="M230" i="454"/>
  <c r="M229" i="454" s="1"/>
  <c r="J230" i="454"/>
  <c r="J229" i="454" s="1"/>
  <c r="G230" i="454"/>
  <c r="G229" i="454"/>
  <c r="R227" i="454"/>
  <c r="S227" i="454" s="1"/>
  <c r="P227" i="454"/>
  <c r="M227" i="454"/>
  <c r="J227" i="454"/>
  <c r="G227" i="454"/>
  <c r="R226" i="454"/>
  <c r="S226" i="454" s="1"/>
  <c r="P226" i="454"/>
  <c r="M226" i="454"/>
  <c r="J226" i="454"/>
  <c r="G226" i="454"/>
  <c r="R225" i="454"/>
  <c r="S225" i="454" s="1"/>
  <c r="P225" i="454"/>
  <c r="M225" i="454"/>
  <c r="J225" i="454"/>
  <c r="G225" i="454"/>
  <c r="R224" i="454"/>
  <c r="S224" i="454" s="1"/>
  <c r="T224" i="454" s="1"/>
  <c r="P224" i="454"/>
  <c r="M224" i="454"/>
  <c r="J224" i="454"/>
  <c r="G224" i="454"/>
  <c r="R223" i="454"/>
  <c r="S223" i="454" s="1"/>
  <c r="T223" i="454" s="1"/>
  <c r="P223" i="454"/>
  <c r="M223" i="454"/>
  <c r="J223" i="454"/>
  <c r="G223" i="454"/>
  <c r="R222" i="454"/>
  <c r="S222" i="454" s="1"/>
  <c r="P222" i="454"/>
  <c r="M222" i="454"/>
  <c r="J222" i="454"/>
  <c r="G222" i="454"/>
  <c r="R221" i="454"/>
  <c r="S221" i="454" s="1"/>
  <c r="P221" i="454"/>
  <c r="M221" i="454"/>
  <c r="J221" i="454"/>
  <c r="G221" i="454"/>
  <c r="R220" i="454"/>
  <c r="S220" i="454" s="1"/>
  <c r="P220" i="454"/>
  <c r="M220" i="454"/>
  <c r="J220" i="454"/>
  <c r="G220" i="454"/>
  <c r="R219" i="454"/>
  <c r="S219" i="454" s="1"/>
  <c r="T219" i="454" s="1"/>
  <c r="P219" i="454"/>
  <c r="M219" i="454"/>
  <c r="J219" i="454"/>
  <c r="G219" i="454"/>
  <c r="R218" i="454"/>
  <c r="S218" i="454" s="1"/>
  <c r="P218" i="454"/>
  <c r="M218" i="454"/>
  <c r="J218" i="454"/>
  <c r="G218" i="454"/>
  <c r="R217" i="454"/>
  <c r="S217" i="454" s="1"/>
  <c r="P217" i="454"/>
  <c r="M217" i="454"/>
  <c r="J217" i="454"/>
  <c r="G217" i="454"/>
  <c r="R216" i="454"/>
  <c r="S216" i="454" s="1"/>
  <c r="P216" i="454"/>
  <c r="M216" i="454"/>
  <c r="J216" i="454"/>
  <c r="G216" i="454"/>
  <c r="R215" i="454"/>
  <c r="S215" i="454" s="1"/>
  <c r="T215" i="454" s="1"/>
  <c r="P215" i="454"/>
  <c r="M215" i="454"/>
  <c r="J215" i="454"/>
  <c r="G215" i="454"/>
  <c r="R214" i="454"/>
  <c r="S214" i="454" s="1"/>
  <c r="P214" i="454"/>
  <c r="M214" i="454"/>
  <c r="J214" i="454"/>
  <c r="G214" i="454"/>
  <c r="R213" i="454"/>
  <c r="S213" i="454" s="1"/>
  <c r="P213" i="454"/>
  <c r="M213" i="454"/>
  <c r="J213" i="454"/>
  <c r="G213" i="454"/>
  <c r="R212" i="454"/>
  <c r="S212" i="454" s="1"/>
  <c r="P212" i="454"/>
  <c r="M212" i="454"/>
  <c r="J212" i="454"/>
  <c r="G212" i="454"/>
  <c r="R211" i="454"/>
  <c r="S211" i="454" s="1"/>
  <c r="P211" i="454"/>
  <c r="M211" i="454"/>
  <c r="J211" i="454"/>
  <c r="G211" i="454"/>
  <c r="R210" i="454"/>
  <c r="S210" i="454" s="1"/>
  <c r="P210" i="454"/>
  <c r="M210" i="454"/>
  <c r="J210" i="454"/>
  <c r="G210" i="454"/>
  <c r="R209" i="454"/>
  <c r="S209" i="454" s="1"/>
  <c r="P209" i="454"/>
  <c r="M209" i="454"/>
  <c r="J209" i="454"/>
  <c r="G209" i="454"/>
  <c r="R208" i="454"/>
  <c r="S208" i="454" s="1"/>
  <c r="T208" i="454" s="1"/>
  <c r="P208" i="454"/>
  <c r="M208" i="454"/>
  <c r="J208" i="454"/>
  <c r="G208" i="454"/>
  <c r="R207" i="454"/>
  <c r="S207" i="454" s="1"/>
  <c r="P207" i="454"/>
  <c r="M207" i="454"/>
  <c r="J207" i="454"/>
  <c r="G207" i="454"/>
  <c r="R206" i="454"/>
  <c r="S206" i="454" s="1"/>
  <c r="P206" i="454"/>
  <c r="M206" i="454"/>
  <c r="J206" i="454"/>
  <c r="G206" i="454"/>
  <c r="R205" i="454"/>
  <c r="S205" i="454" s="1"/>
  <c r="P205" i="454"/>
  <c r="M205" i="454"/>
  <c r="J205" i="454"/>
  <c r="G205" i="454"/>
  <c r="R204" i="454"/>
  <c r="S204" i="454" s="1"/>
  <c r="P204" i="454"/>
  <c r="M204" i="454"/>
  <c r="J204" i="454"/>
  <c r="G204" i="454"/>
  <c r="R203" i="454"/>
  <c r="S203" i="454" s="1"/>
  <c r="P203" i="454"/>
  <c r="M203" i="454"/>
  <c r="J203" i="454"/>
  <c r="G203" i="454"/>
  <c r="R202" i="454"/>
  <c r="S202" i="454" s="1"/>
  <c r="P202" i="454"/>
  <c r="M202" i="454"/>
  <c r="J202" i="454"/>
  <c r="G202" i="454"/>
  <c r="R201" i="454"/>
  <c r="S201" i="454" s="1"/>
  <c r="P201" i="454"/>
  <c r="M201" i="454"/>
  <c r="J201" i="454"/>
  <c r="G201" i="454"/>
  <c r="R200" i="454"/>
  <c r="S200" i="454" s="1"/>
  <c r="P200" i="454"/>
  <c r="M200" i="454"/>
  <c r="J200" i="454"/>
  <c r="G200" i="454"/>
  <c r="R199" i="454"/>
  <c r="S199" i="454" s="1"/>
  <c r="T199" i="454" s="1"/>
  <c r="P199" i="454"/>
  <c r="M199" i="454"/>
  <c r="J199" i="454"/>
  <c r="G199" i="454"/>
  <c r="R198" i="454"/>
  <c r="S198" i="454" s="1"/>
  <c r="P198" i="454"/>
  <c r="M198" i="454"/>
  <c r="J198" i="454"/>
  <c r="G198" i="454"/>
  <c r="R197" i="454"/>
  <c r="S197" i="454" s="1"/>
  <c r="P197" i="454"/>
  <c r="M197" i="454"/>
  <c r="J197" i="454"/>
  <c r="G197" i="454"/>
  <c r="R196" i="454"/>
  <c r="S196" i="454" s="1"/>
  <c r="P196" i="454"/>
  <c r="M196" i="454"/>
  <c r="J196" i="454"/>
  <c r="G196" i="454"/>
  <c r="R195" i="454"/>
  <c r="S195" i="454" s="1"/>
  <c r="P195" i="454"/>
  <c r="M195" i="454"/>
  <c r="J195" i="454"/>
  <c r="G195" i="454"/>
  <c r="R194" i="454"/>
  <c r="S194" i="454" s="1"/>
  <c r="P194" i="454"/>
  <c r="M194" i="454"/>
  <c r="J194" i="454"/>
  <c r="G194" i="454"/>
  <c r="R193" i="454"/>
  <c r="S193" i="454" s="1"/>
  <c r="P193" i="454"/>
  <c r="M193" i="454"/>
  <c r="J193" i="454"/>
  <c r="G193" i="454"/>
  <c r="R192" i="454"/>
  <c r="S192" i="454" s="1"/>
  <c r="P192" i="454"/>
  <c r="M192" i="454"/>
  <c r="J192" i="454"/>
  <c r="G192" i="454"/>
  <c r="R191" i="454"/>
  <c r="S191" i="454" s="1"/>
  <c r="P191" i="454"/>
  <c r="M191" i="454"/>
  <c r="J191" i="454"/>
  <c r="G191" i="454"/>
  <c r="R190" i="454"/>
  <c r="S190" i="454" s="1"/>
  <c r="P190" i="454"/>
  <c r="M190" i="454"/>
  <c r="J190" i="454"/>
  <c r="G190" i="454"/>
  <c r="R189" i="454"/>
  <c r="S189" i="454" s="1"/>
  <c r="P189" i="454"/>
  <c r="M189" i="454"/>
  <c r="J189" i="454"/>
  <c r="G189" i="454"/>
  <c r="R185" i="454"/>
  <c r="S185" i="454" s="1"/>
  <c r="P185" i="454"/>
  <c r="M185" i="454"/>
  <c r="J185" i="454"/>
  <c r="G185" i="454"/>
  <c r="R184" i="454"/>
  <c r="S184" i="454" s="1"/>
  <c r="T184" i="454" s="1"/>
  <c r="P184" i="454"/>
  <c r="M184" i="454"/>
  <c r="J184" i="454"/>
  <c r="G184" i="454"/>
  <c r="R183" i="454"/>
  <c r="S183" i="454" s="1"/>
  <c r="P183" i="454"/>
  <c r="M183" i="454"/>
  <c r="J183" i="454"/>
  <c r="G183" i="454"/>
  <c r="R182" i="454"/>
  <c r="S182" i="454" s="1"/>
  <c r="P182" i="454"/>
  <c r="M182" i="454"/>
  <c r="J182" i="454"/>
  <c r="G182" i="454"/>
  <c r="R181" i="454"/>
  <c r="S181" i="454" s="1"/>
  <c r="T181" i="454" s="1"/>
  <c r="P181" i="454"/>
  <c r="M181" i="454"/>
  <c r="J181" i="454"/>
  <c r="G181" i="454"/>
  <c r="R180" i="454"/>
  <c r="S180" i="454" s="1"/>
  <c r="P180" i="454"/>
  <c r="M180" i="454"/>
  <c r="J180" i="454"/>
  <c r="G180" i="454"/>
  <c r="R179" i="454"/>
  <c r="S179" i="454" s="1"/>
  <c r="P179" i="454"/>
  <c r="M179" i="454"/>
  <c r="J179" i="454"/>
  <c r="G179" i="454"/>
  <c r="R178" i="454"/>
  <c r="S178" i="454" s="1"/>
  <c r="P178" i="454"/>
  <c r="M178" i="454"/>
  <c r="J178" i="454"/>
  <c r="G178" i="454"/>
  <c r="R177" i="454"/>
  <c r="S177" i="454" s="1"/>
  <c r="T177" i="454" s="1"/>
  <c r="P177" i="454"/>
  <c r="M177" i="454"/>
  <c r="J177" i="454"/>
  <c r="G177" i="454"/>
  <c r="R176" i="454"/>
  <c r="S176" i="454" s="1"/>
  <c r="P176" i="454"/>
  <c r="M176" i="454"/>
  <c r="J176" i="454"/>
  <c r="G176" i="454"/>
  <c r="R175" i="454"/>
  <c r="S175" i="454" s="1"/>
  <c r="P175" i="454"/>
  <c r="M175" i="454"/>
  <c r="J175" i="454"/>
  <c r="G175" i="454"/>
  <c r="R174" i="454"/>
  <c r="S174" i="454" s="1"/>
  <c r="P174" i="454"/>
  <c r="M174" i="454"/>
  <c r="J174" i="454"/>
  <c r="G174" i="454"/>
  <c r="R173" i="454"/>
  <c r="S173" i="454" s="1"/>
  <c r="T173" i="454" s="1"/>
  <c r="P173" i="454"/>
  <c r="M173" i="454"/>
  <c r="J173" i="454"/>
  <c r="E173" i="454"/>
  <c r="G173" i="454" s="1"/>
  <c r="R172" i="454"/>
  <c r="S172" i="454" s="1"/>
  <c r="P172" i="454"/>
  <c r="M172" i="454"/>
  <c r="J172" i="454"/>
  <c r="G172" i="454"/>
  <c r="R171" i="454"/>
  <c r="S171" i="454" s="1"/>
  <c r="P171" i="454"/>
  <c r="M171" i="454"/>
  <c r="J171" i="454"/>
  <c r="E171" i="454"/>
  <c r="G171" i="454" s="1"/>
  <c r="R170" i="454"/>
  <c r="S170" i="454" s="1"/>
  <c r="P170" i="454"/>
  <c r="M170" i="454"/>
  <c r="J170" i="454"/>
  <c r="R169" i="454"/>
  <c r="S169" i="454" s="1"/>
  <c r="P169" i="454"/>
  <c r="M169" i="454"/>
  <c r="J169" i="454"/>
  <c r="E169" i="454"/>
  <c r="E170" i="454" s="1"/>
  <c r="G170" i="454" s="1"/>
  <c r="R163" i="454"/>
  <c r="S163" i="454" s="1"/>
  <c r="T163" i="454" s="1"/>
  <c r="P163" i="454"/>
  <c r="M163" i="454"/>
  <c r="J163" i="454"/>
  <c r="G163" i="454"/>
  <c r="R162" i="454"/>
  <c r="S162" i="454" s="1"/>
  <c r="P162" i="454"/>
  <c r="M162" i="454"/>
  <c r="J162" i="454"/>
  <c r="G162" i="454"/>
  <c r="R161" i="454"/>
  <c r="S161" i="454" s="1"/>
  <c r="P161" i="454"/>
  <c r="M161" i="454"/>
  <c r="J161" i="454"/>
  <c r="G161" i="454"/>
  <c r="R160" i="454"/>
  <c r="S160" i="454" s="1"/>
  <c r="P160" i="454"/>
  <c r="M160" i="454"/>
  <c r="J160" i="454"/>
  <c r="G160" i="454"/>
  <c r="R157" i="454"/>
  <c r="S157" i="454" s="1"/>
  <c r="T157" i="454" s="1"/>
  <c r="P157" i="454"/>
  <c r="M157" i="454"/>
  <c r="J157" i="454"/>
  <c r="G157" i="454"/>
  <c r="R156" i="454"/>
  <c r="S156" i="454" s="1"/>
  <c r="T156" i="454" s="1"/>
  <c r="P156" i="454"/>
  <c r="M156" i="454"/>
  <c r="J156" i="454"/>
  <c r="G156" i="454"/>
  <c r="R155" i="454"/>
  <c r="S155" i="454" s="1"/>
  <c r="P155" i="454"/>
  <c r="M155" i="454"/>
  <c r="J155" i="454"/>
  <c r="G155" i="454"/>
  <c r="R154" i="454"/>
  <c r="S154" i="454" s="1"/>
  <c r="P154" i="454"/>
  <c r="M154" i="454"/>
  <c r="J154" i="454"/>
  <c r="G154" i="454"/>
  <c r="R153" i="454"/>
  <c r="S153" i="454" s="1"/>
  <c r="T153" i="454" s="1"/>
  <c r="P153" i="454"/>
  <c r="M153" i="454"/>
  <c r="J153" i="454"/>
  <c r="G153" i="454"/>
  <c r="R152" i="454"/>
  <c r="S152" i="454" s="1"/>
  <c r="P152" i="454"/>
  <c r="M152" i="454"/>
  <c r="J152" i="454"/>
  <c r="G152" i="454"/>
  <c r="R151" i="454"/>
  <c r="S151" i="454" s="1"/>
  <c r="P151" i="454"/>
  <c r="M151" i="454"/>
  <c r="J151" i="454"/>
  <c r="G151" i="454"/>
  <c r="R150" i="454"/>
  <c r="S150" i="454" s="1"/>
  <c r="P150" i="454"/>
  <c r="M150" i="454"/>
  <c r="J150" i="454"/>
  <c r="G150" i="454"/>
  <c r="R146" i="454"/>
  <c r="S146" i="454" s="1"/>
  <c r="P146" i="454"/>
  <c r="M146" i="454"/>
  <c r="J146" i="454"/>
  <c r="G146" i="454"/>
  <c r="R145" i="454"/>
  <c r="S145" i="454" s="1"/>
  <c r="P145" i="454"/>
  <c r="M145" i="454"/>
  <c r="J145" i="454"/>
  <c r="E145" i="454"/>
  <c r="G145" i="454" s="1"/>
  <c r="R144" i="454"/>
  <c r="S144" i="454" s="1"/>
  <c r="P144" i="454"/>
  <c r="M144" i="454"/>
  <c r="J144" i="454"/>
  <c r="G144" i="454"/>
  <c r="R143" i="454"/>
  <c r="S143" i="454" s="1"/>
  <c r="P143" i="454"/>
  <c r="M143" i="454"/>
  <c r="J143" i="454"/>
  <c r="G143" i="454"/>
  <c r="R142" i="454"/>
  <c r="S142" i="454" s="1"/>
  <c r="P142" i="454"/>
  <c r="M142" i="454"/>
  <c r="J142" i="454"/>
  <c r="G142" i="454"/>
  <c r="R141" i="454"/>
  <c r="S141" i="454" s="1"/>
  <c r="T141" i="454" s="1"/>
  <c r="P141" i="454"/>
  <c r="M141" i="454"/>
  <c r="J141" i="454"/>
  <c r="G141" i="454"/>
  <c r="R140" i="454"/>
  <c r="S140" i="454" s="1"/>
  <c r="P140" i="454"/>
  <c r="M140" i="454"/>
  <c r="J140" i="454"/>
  <c r="R139" i="454"/>
  <c r="S139" i="454" s="1"/>
  <c r="P139" i="454"/>
  <c r="M139" i="454"/>
  <c r="J139" i="454"/>
  <c r="G139" i="454"/>
  <c r="R138" i="454"/>
  <c r="S138" i="454" s="1"/>
  <c r="P138" i="454"/>
  <c r="M138" i="454"/>
  <c r="J138" i="454"/>
  <c r="E138" i="454"/>
  <c r="G138" i="454" s="1"/>
  <c r="R137" i="454"/>
  <c r="S137" i="454" s="1"/>
  <c r="P137" i="454"/>
  <c r="M137" i="454"/>
  <c r="J137" i="454"/>
  <c r="G137" i="454"/>
  <c r="R133" i="454"/>
  <c r="S133" i="454" s="1"/>
  <c r="T133" i="454" s="1"/>
  <c r="P133" i="454"/>
  <c r="M133" i="454"/>
  <c r="J133" i="454"/>
  <c r="G133" i="454"/>
  <c r="R132" i="454"/>
  <c r="S132" i="454" s="1"/>
  <c r="P132" i="454"/>
  <c r="M132" i="454"/>
  <c r="J132" i="454"/>
  <c r="G132" i="454"/>
  <c r="R131" i="454"/>
  <c r="S131" i="454" s="1"/>
  <c r="P131" i="454"/>
  <c r="M131" i="454"/>
  <c r="J131" i="454"/>
  <c r="G131" i="454"/>
  <c r="R130" i="454"/>
  <c r="S130" i="454" s="1"/>
  <c r="T130" i="454" s="1"/>
  <c r="P130" i="454"/>
  <c r="M130" i="454"/>
  <c r="J130" i="454"/>
  <c r="G130" i="454"/>
  <c r="R129" i="454"/>
  <c r="S129" i="454" s="1"/>
  <c r="P129" i="454"/>
  <c r="M129" i="454"/>
  <c r="J129" i="454"/>
  <c r="R128" i="454"/>
  <c r="S128" i="454" s="1"/>
  <c r="P128" i="454"/>
  <c r="M128" i="454"/>
  <c r="J128" i="454"/>
  <c r="E128" i="454"/>
  <c r="E129" i="454" s="1"/>
  <c r="G129" i="454" s="1"/>
  <c r="R127" i="454"/>
  <c r="S127" i="454" s="1"/>
  <c r="P127" i="454"/>
  <c r="M127" i="454"/>
  <c r="J127" i="454"/>
  <c r="G127" i="454"/>
  <c r="R126" i="454"/>
  <c r="S126" i="454" s="1"/>
  <c r="P126" i="454"/>
  <c r="M126" i="454"/>
  <c r="J126" i="454"/>
  <c r="G126" i="454"/>
  <c r="R125" i="454"/>
  <c r="S125" i="454" s="1"/>
  <c r="P125" i="454"/>
  <c r="M125" i="454"/>
  <c r="J125" i="454"/>
  <c r="G125" i="454"/>
  <c r="R124" i="454"/>
  <c r="S124" i="454" s="1"/>
  <c r="P124" i="454"/>
  <c r="M124" i="454"/>
  <c r="J124" i="454"/>
  <c r="G124" i="454"/>
  <c r="R123" i="454"/>
  <c r="S123" i="454" s="1"/>
  <c r="P123" i="454"/>
  <c r="M123" i="454"/>
  <c r="J123" i="454"/>
  <c r="E123" i="454"/>
  <c r="G123" i="454" s="1"/>
  <c r="R122" i="454"/>
  <c r="S122" i="454" s="1"/>
  <c r="T122" i="454" s="1"/>
  <c r="P122" i="454"/>
  <c r="M122" i="454"/>
  <c r="J122" i="454"/>
  <c r="E122" i="454"/>
  <c r="G122" i="454" s="1"/>
  <c r="R121" i="454"/>
  <c r="S121" i="454" s="1"/>
  <c r="P121" i="454"/>
  <c r="M121" i="454"/>
  <c r="J121" i="454"/>
  <c r="G121" i="454"/>
  <c r="R117" i="454"/>
  <c r="S117" i="454" s="1"/>
  <c r="P117" i="454"/>
  <c r="M117" i="454"/>
  <c r="J117" i="454"/>
  <c r="G117" i="454"/>
  <c r="R116" i="454"/>
  <c r="S116" i="454" s="1"/>
  <c r="P116" i="454"/>
  <c r="M116" i="454"/>
  <c r="J116" i="454"/>
  <c r="G116" i="454"/>
  <c r="R115" i="454"/>
  <c r="S115" i="454" s="1"/>
  <c r="T115" i="454" s="1"/>
  <c r="P115" i="454"/>
  <c r="M115" i="454"/>
  <c r="J115" i="454"/>
  <c r="G115" i="454"/>
  <c r="R114" i="454"/>
  <c r="S114" i="454" s="1"/>
  <c r="P114" i="454"/>
  <c r="M114" i="454"/>
  <c r="J114" i="454"/>
  <c r="G114" i="454"/>
  <c r="R113" i="454"/>
  <c r="S113" i="454" s="1"/>
  <c r="P113" i="454"/>
  <c r="M113" i="454"/>
  <c r="J113" i="454"/>
  <c r="G113" i="454"/>
  <c r="R112" i="454"/>
  <c r="S112" i="454" s="1"/>
  <c r="P112" i="454"/>
  <c r="M112" i="454"/>
  <c r="J112" i="454"/>
  <c r="G112" i="454"/>
  <c r="R111" i="454"/>
  <c r="S111" i="454" s="1"/>
  <c r="T111" i="454" s="1"/>
  <c r="P111" i="454"/>
  <c r="M111" i="454"/>
  <c r="J111" i="454"/>
  <c r="G111" i="454"/>
  <c r="R107" i="454"/>
  <c r="W107" i="454" s="1"/>
  <c r="X107" i="454" s="1"/>
  <c r="P107" i="454"/>
  <c r="M107" i="454"/>
  <c r="J107" i="454"/>
  <c r="G107" i="454"/>
  <c r="W106" i="454"/>
  <c r="X106" i="454" s="1"/>
  <c r="R106" i="454"/>
  <c r="S106" i="454" s="1"/>
  <c r="P106" i="454"/>
  <c r="M106" i="454"/>
  <c r="J106" i="454"/>
  <c r="G106" i="454"/>
  <c r="W105" i="454"/>
  <c r="X105" i="454" s="1"/>
  <c r="R105" i="454"/>
  <c r="S105" i="454" s="1"/>
  <c r="P105" i="454"/>
  <c r="M105" i="454"/>
  <c r="J105" i="454"/>
  <c r="G105" i="454"/>
  <c r="W104" i="454"/>
  <c r="X104" i="454" s="1"/>
  <c r="R104" i="454"/>
  <c r="S104" i="454" s="1"/>
  <c r="P104" i="454"/>
  <c r="M104" i="454"/>
  <c r="J104" i="454"/>
  <c r="G104" i="454"/>
  <c r="W103" i="454"/>
  <c r="X103" i="454" s="1"/>
  <c r="R103" i="454"/>
  <c r="S103" i="454" s="1"/>
  <c r="P103" i="454"/>
  <c r="M103" i="454"/>
  <c r="J103" i="454"/>
  <c r="G103" i="454"/>
  <c r="W102" i="454"/>
  <c r="X102" i="454" s="1"/>
  <c r="R102" i="454"/>
  <c r="S102" i="454" s="1"/>
  <c r="P102" i="454"/>
  <c r="M102" i="454"/>
  <c r="J102" i="454"/>
  <c r="G102" i="454"/>
  <c r="W101" i="454"/>
  <c r="X101" i="454" s="1"/>
  <c r="R101" i="454"/>
  <c r="S101" i="454" s="1"/>
  <c r="P101" i="454"/>
  <c r="M101" i="454"/>
  <c r="J101" i="454"/>
  <c r="G101" i="454"/>
  <c r="R97" i="454"/>
  <c r="S97" i="454" s="1"/>
  <c r="P97" i="454"/>
  <c r="M97" i="454"/>
  <c r="J97" i="454"/>
  <c r="G97" i="454"/>
  <c r="R96" i="454"/>
  <c r="S96" i="454" s="1"/>
  <c r="P96" i="454"/>
  <c r="M96" i="454"/>
  <c r="J96" i="454"/>
  <c r="G96" i="454"/>
  <c r="R95" i="454"/>
  <c r="S95" i="454" s="1"/>
  <c r="P95" i="454"/>
  <c r="M95" i="454"/>
  <c r="J95" i="454"/>
  <c r="G95" i="454"/>
  <c r="R94" i="454"/>
  <c r="S94" i="454" s="1"/>
  <c r="P94" i="454"/>
  <c r="M94" i="454"/>
  <c r="J94" i="454"/>
  <c r="G94" i="454"/>
  <c r="R93" i="454"/>
  <c r="S93" i="454" s="1"/>
  <c r="P93" i="454"/>
  <c r="M93" i="454"/>
  <c r="J93" i="454"/>
  <c r="G93" i="454"/>
  <c r="R92" i="454"/>
  <c r="S92" i="454" s="1"/>
  <c r="P92" i="454"/>
  <c r="M92" i="454"/>
  <c r="J92" i="454"/>
  <c r="G92" i="454"/>
  <c r="R91" i="454"/>
  <c r="S91" i="454" s="1"/>
  <c r="T91" i="454" s="1"/>
  <c r="P91" i="454"/>
  <c r="M91" i="454"/>
  <c r="J91" i="454"/>
  <c r="G91" i="454"/>
  <c r="R90" i="454"/>
  <c r="S90" i="454" s="1"/>
  <c r="P90" i="454"/>
  <c r="M90" i="454"/>
  <c r="J90" i="454"/>
  <c r="G90" i="454"/>
  <c r="R89" i="454"/>
  <c r="S89" i="454" s="1"/>
  <c r="P89" i="454"/>
  <c r="M89" i="454"/>
  <c r="J89" i="454"/>
  <c r="G89" i="454"/>
  <c r="R88" i="454"/>
  <c r="S88" i="454" s="1"/>
  <c r="P88" i="454"/>
  <c r="M88" i="454"/>
  <c r="J88" i="454"/>
  <c r="G88" i="454"/>
  <c r="R87" i="454"/>
  <c r="S87" i="454" s="1"/>
  <c r="T87" i="454" s="1"/>
  <c r="P87" i="454"/>
  <c r="M87" i="454"/>
  <c r="J87" i="454"/>
  <c r="G87" i="454"/>
  <c r="R86" i="454"/>
  <c r="S86" i="454" s="1"/>
  <c r="P86" i="454"/>
  <c r="M86" i="454"/>
  <c r="J86" i="454"/>
  <c r="G86" i="454"/>
  <c r="R85" i="454"/>
  <c r="S85" i="454" s="1"/>
  <c r="P85" i="454"/>
  <c r="M85" i="454"/>
  <c r="J85" i="454"/>
  <c r="G85" i="454"/>
  <c r="R84" i="454"/>
  <c r="S84" i="454" s="1"/>
  <c r="P84" i="454"/>
  <c r="M84" i="454"/>
  <c r="J84" i="454"/>
  <c r="G84" i="454"/>
  <c r="R83" i="454"/>
  <c r="S83" i="454" s="1"/>
  <c r="T83" i="454" s="1"/>
  <c r="P83" i="454"/>
  <c r="M83" i="454"/>
  <c r="J83" i="454"/>
  <c r="G83" i="454"/>
  <c r="R82" i="454"/>
  <c r="S82" i="454" s="1"/>
  <c r="P82" i="454"/>
  <c r="M82" i="454"/>
  <c r="J82" i="454"/>
  <c r="G82" i="454"/>
  <c r="R81" i="454"/>
  <c r="S81" i="454" s="1"/>
  <c r="P81" i="454"/>
  <c r="M81" i="454"/>
  <c r="J81" i="454"/>
  <c r="G81" i="454"/>
  <c r="R80" i="454"/>
  <c r="S80" i="454" s="1"/>
  <c r="T80" i="454" s="1"/>
  <c r="P80" i="454"/>
  <c r="M80" i="454"/>
  <c r="J80" i="454"/>
  <c r="G80" i="454"/>
  <c r="R79" i="454"/>
  <c r="S79" i="454" s="1"/>
  <c r="P79" i="454"/>
  <c r="M79" i="454"/>
  <c r="J79" i="454"/>
  <c r="G79" i="454"/>
  <c r="R78" i="454"/>
  <c r="S78" i="454" s="1"/>
  <c r="P78" i="454"/>
  <c r="M78" i="454"/>
  <c r="J78" i="454"/>
  <c r="G78" i="454"/>
  <c r="R77" i="454"/>
  <c r="S77" i="454" s="1"/>
  <c r="P77" i="454"/>
  <c r="M77" i="454"/>
  <c r="J77" i="454"/>
  <c r="G77" i="454"/>
  <c r="R76" i="454"/>
  <c r="S76" i="454" s="1"/>
  <c r="T76" i="454" s="1"/>
  <c r="P76" i="454"/>
  <c r="M76" i="454"/>
  <c r="J76" i="454"/>
  <c r="G76" i="454"/>
  <c r="R75" i="454"/>
  <c r="S75" i="454" s="1"/>
  <c r="P75" i="454"/>
  <c r="M75" i="454"/>
  <c r="J75" i="454"/>
  <c r="G75" i="454"/>
  <c r="R74" i="454"/>
  <c r="S74" i="454" s="1"/>
  <c r="P74" i="454"/>
  <c r="M74" i="454"/>
  <c r="J74" i="454"/>
  <c r="G74" i="454"/>
  <c r="R70" i="454"/>
  <c r="S70" i="454" s="1"/>
  <c r="T70" i="454" s="1"/>
  <c r="P70" i="454"/>
  <c r="M70" i="454"/>
  <c r="G70" i="454"/>
  <c r="R69" i="454"/>
  <c r="S69" i="454" s="1"/>
  <c r="T69" i="454" s="1"/>
  <c r="P69" i="454"/>
  <c r="M69" i="454"/>
  <c r="G69" i="454"/>
  <c r="R68" i="454"/>
  <c r="S68" i="454" s="1"/>
  <c r="P68" i="454"/>
  <c r="M68" i="454"/>
  <c r="G68" i="454"/>
  <c r="R67" i="454"/>
  <c r="S67" i="454" s="1"/>
  <c r="P67" i="454"/>
  <c r="M67" i="454"/>
  <c r="G67" i="454"/>
  <c r="R66" i="454"/>
  <c r="S66" i="454" s="1"/>
  <c r="P66" i="454"/>
  <c r="M66" i="454"/>
  <c r="G66" i="454"/>
  <c r="R65" i="454"/>
  <c r="S65" i="454" s="1"/>
  <c r="P65" i="454"/>
  <c r="M65" i="454"/>
  <c r="G65" i="454"/>
  <c r="S64" i="454"/>
  <c r="R64" i="454"/>
  <c r="P64" i="454"/>
  <c r="M64" i="454"/>
  <c r="G64" i="454"/>
  <c r="R63" i="454"/>
  <c r="S63" i="454" s="1"/>
  <c r="P63" i="454"/>
  <c r="M63" i="454"/>
  <c r="G63" i="454"/>
  <c r="R62" i="454"/>
  <c r="S62" i="454" s="1"/>
  <c r="P62" i="454"/>
  <c r="M62" i="454"/>
  <c r="G62" i="454"/>
  <c r="R61" i="454"/>
  <c r="S61" i="454" s="1"/>
  <c r="P61" i="454"/>
  <c r="M61" i="454"/>
  <c r="G61" i="454"/>
  <c r="R60" i="454"/>
  <c r="S60" i="454" s="1"/>
  <c r="P60" i="454"/>
  <c r="M60" i="454"/>
  <c r="G60" i="454"/>
  <c r="R59" i="454"/>
  <c r="S59" i="454" s="1"/>
  <c r="P59" i="454"/>
  <c r="M59" i="454"/>
  <c r="G59" i="454"/>
  <c r="R58" i="454"/>
  <c r="S58" i="454" s="1"/>
  <c r="P58" i="454"/>
  <c r="M58" i="454"/>
  <c r="G58" i="454"/>
  <c r="R57" i="454"/>
  <c r="S57" i="454" s="1"/>
  <c r="P57" i="454"/>
  <c r="M57" i="454"/>
  <c r="G57" i="454"/>
  <c r="R56" i="454"/>
  <c r="S56" i="454" s="1"/>
  <c r="P56" i="454"/>
  <c r="M56" i="454"/>
  <c r="G56" i="454"/>
  <c r="R55" i="454"/>
  <c r="S55" i="454" s="1"/>
  <c r="P55" i="454"/>
  <c r="M55" i="454"/>
  <c r="G55" i="454"/>
  <c r="R54" i="454"/>
  <c r="S54" i="454" s="1"/>
  <c r="P54" i="454"/>
  <c r="M54" i="454"/>
  <c r="G54" i="454"/>
  <c r="R53" i="454"/>
  <c r="S53" i="454" s="1"/>
  <c r="P53" i="454"/>
  <c r="M53" i="454"/>
  <c r="G53" i="454"/>
  <c r="J52" i="454"/>
  <c r="R49" i="454"/>
  <c r="S49" i="454" s="1"/>
  <c r="P49" i="454"/>
  <c r="M49" i="454"/>
  <c r="J49" i="454"/>
  <c r="G49" i="454"/>
  <c r="R48" i="454"/>
  <c r="S48" i="454" s="1"/>
  <c r="P48" i="454"/>
  <c r="M48" i="454"/>
  <c r="J48" i="454"/>
  <c r="G48" i="454"/>
  <c r="R47" i="454"/>
  <c r="S47" i="454" s="1"/>
  <c r="T47" i="454" s="1"/>
  <c r="P47" i="454"/>
  <c r="M47" i="454"/>
  <c r="J47" i="454"/>
  <c r="G47" i="454"/>
  <c r="R46" i="454"/>
  <c r="S46" i="454" s="1"/>
  <c r="P46" i="454"/>
  <c r="M46" i="454"/>
  <c r="J46" i="454"/>
  <c r="G46" i="454"/>
  <c r="R45" i="454"/>
  <c r="S45" i="454" s="1"/>
  <c r="P45" i="454"/>
  <c r="M45" i="454"/>
  <c r="J45" i="454"/>
  <c r="G45" i="454"/>
  <c r="R44" i="454"/>
  <c r="S44" i="454" s="1"/>
  <c r="P44" i="454"/>
  <c r="M44" i="454"/>
  <c r="J44" i="454"/>
  <c r="G44" i="454"/>
  <c r="R43" i="454"/>
  <c r="S43" i="454" s="1"/>
  <c r="T43" i="454" s="1"/>
  <c r="P43" i="454"/>
  <c r="M43" i="454"/>
  <c r="J43" i="454"/>
  <c r="G43" i="454"/>
  <c r="R42" i="454"/>
  <c r="S42" i="454" s="1"/>
  <c r="P42" i="454"/>
  <c r="M42" i="454"/>
  <c r="J42" i="454"/>
  <c r="G42" i="454"/>
  <c r="R41" i="454"/>
  <c r="S41" i="454" s="1"/>
  <c r="P41" i="454"/>
  <c r="M41" i="454"/>
  <c r="J41" i="454"/>
  <c r="G41" i="454"/>
  <c r="R40" i="454"/>
  <c r="S40" i="454" s="1"/>
  <c r="P40" i="454"/>
  <c r="M40" i="454"/>
  <c r="J40" i="454"/>
  <c r="G40" i="454"/>
  <c r="R39" i="454"/>
  <c r="S39" i="454" s="1"/>
  <c r="P39" i="454"/>
  <c r="M39" i="454"/>
  <c r="J39" i="454"/>
  <c r="G39" i="454"/>
  <c r="R38" i="454"/>
  <c r="S38" i="454" s="1"/>
  <c r="T38" i="454" s="1"/>
  <c r="P38" i="454"/>
  <c r="M38" i="454"/>
  <c r="J38" i="454"/>
  <c r="G38" i="454"/>
  <c r="R37" i="454"/>
  <c r="S37" i="454" s="1"/>
  <c r="P37" i="454"/>
  <c r="M37" i="454"/>
  <c r="J37" i="454"/>
  <c r="G37" i="454"/>
  <c r="R36" i="454"/>
  <c r="S36" i="454" s="1"/>
  <c r="T36" i="454" s="1"/>
  <c r="P36" i="454"/>
  <c r="M36" i="454"/>
  <c r="J36" i="454"/>
  <c r="G36" i="454"/>
  <c r="R35" i="454"/>
  <c r="S35" i="454" s="1"/>
  <c r="P35" i="454"/>
  <c r="M35" i="454"/>
  <c r="J35" i="454"/>
  <c r="G35" i="454"/>
  <c r="R34" i="454"/>
  <c r="S34" i="454" s="1"/>
  <c r="P34" i="454"/>
  <c r="M34" i="454"/>
  <c r="J34" i="454"/>
  <c r="G34" i="454"/>
  <c r="R33" i="454"/>
  <c r="S33" i="454" s="1"/>
  <c r="P33" i="454"/>
  <c r="M33" i="454"/>
  <c r="J33" i="454"/>
  <c r="G33" i="454"/>
  <c r="R32" i="454"/>
  <c r="S32" i="454" s="1"/>
  <c r="T32" i="454" s="1"/>
  <c r="P32" i="454"/>
  <c r="M32" i="454"/>
  <c r="J32" i="454"/>
  <c r="G32" i="454"/>
  <c r="R31" i="454"/>
  <c r="S31" i="454" s="1"/>
  <c r="T31" i="454" s="1"/>
  <c r="P31" i="454"/>
  <c r="M31" i="454"/>
  <c r="J31" i="454"/>
  <c r="G31" i="454"/>
  <c r="R30" i="454"/>
  <c r="S30" i="454" s="1"/>
  <c r="P30" i="454"/>
  <c r="M30" i="454"/>
  <c r="J30" i="454"/>
  <c r="G30" i="454"/>
  <c r="R27" i="454"/>
  <c r="S27" i="454" s="1"/>
  <c r="T27" i="454" s="1"/>
  <c r="P27" i="454"/>
  <c r="M27" i="454"/>
  <c r="J27" i="454"/>
  <c r="G27" i="454"/>
  <c r="R26" i="454"/>
  <c r="S26" i="454" s="1"/>
  <c r="P26" i="454"/>
  <c r="M26" i="454"/>
  <c r="J26" i="454"/>
  <c r="G26" i="454"/>
  <c r="E16" i="454"/>
  <c r="P73" i="454" l="1"/>
  <c r="T79" i="454"/>
  <c r="T90" i="454"/>
  <c r="T94" i="454"/>
  <c r="T105" i="454"/>
  <c r="M159" i="454"/>
  <c r="T395" i="454"/>
  <c r="T401" i="454"/>
  <c r="T403" i="454"/>
  <c r="T421" i="454"/>
  <c r="M25" i="454"/>
  <c r="T33" i="454"/>
  <c r="T37" i="454"/>
  <c r="T40" i="454"/>
  <c r="T44" i="454"/>
  <c r="T48" i="454"/>
  <c r="T74" i="454"/>
  <c r="T81" i="454"/>
  <c r="T123" i="454"/>
  <c r="T260" i="454"/>
  <c r="T299" i="454"/>
  <c r="T335" i="454"/>
  <c r="T347" i="454"/>
  <c r="G110" i="454"/>
  <c r="T259" i="454"/>
  <c r="T266" i="454"/>
  <c r="T270" i="454"/>
  <c r="T354" i="454"/>
  <c r="T357" i="454"/>
  <c r="T365" i="454"/>
  <c r="T369" i="454"/>
  <c r="T104" i="454"/>
  <c r="T106" i="454"/>
  <c r="T192" i="454"/>
  <c r="T328" i="454"/>
  <c r="T339" i="454"/>
  <c r="T343" i="454"/>
  <c r="T355" i="454"/>
  <c r="T358" i="454"/>
  <c r="T39" i="454"/>
  <c r="T54" i="454"/>
  <c r="T56" i="454"/>
  <c r="T57" i="454"/>
  <c r="T58" i="454"/>
  <c r="T60" i="454"/>
  <c r="T93" i="454"/>
  <c r="T113" i="454"/>
  <c r="T117" i="454"/>
  <c r="T132" i="454"/>
  <c r="M136" i="454"/>
  <c r="T139" i="454"/>
  <c r="T140" i="454"/>
  <c r="G169" i="454"/>
  <c r="T170" i="454"/>
  <c r="T174" i="454"/>
  <c r="T193" i="454"/>
  <c r="T201" i="454"/>
  <c r="T213" i="454"/>
  <c r="T311" i="454"/>
  <c r="T315" i="454"/>
  <c r="T333" i="454"/>
  <c r="T340" i="454"/>
  <c r="T375" i="454"/>
  <c r="T377" i="454"/>
  <c r="T379" i="454"/>
  <c r="T162" i="454"/>
  <c r="T171" i="454"/>
  <c r="T194" i="454"/>
  <c r="T198" i="454"/>
  <c r="T237" i="454"/>
  <c r="T262" i="454"/>
  <c r="T68" i="454"/>
  <c r="T75" i="454"/>
  <c r="J120" i="454"/>
  <c r="T243" i="454"/>
  <c r="P372" i="454"/>
  <c r="G52" i="454"/>
  <c r="T103" i="454"/>
  <c r="M120" i="454"/>
  <c r="T125" i="454"/>
  <c r="T230" i="454"/>
  <c r="T349" i="454"/>
  <c r="T405" i="454"/>
  <c r="T407" i="454"/>
  <c r="T423" i="454"/>
  <c r="T41" i="454"/>
  <c r="T61" i="454"/>
  <c r="T62" i="454"/>
  <c r="T84" i="454"/>
  <c r="T95" i="454"/>
  <c r="T126" i="454"/>
  <c r="P136" i="454"/>
  <c r="G159" i="454"/>
  <c r="T216" i="454"/>
  <c r="T264" i="454"/>
  <c r="T277" i="454"/>
  <c r="T283" i="454"/>
  <c r="T425" i="454"/>
  <c r="T427" i="454"/>
  <c r="G29" i="454"/>
  <c r="G25" i="454"/>
  <c r="M29" i="454"/>
  <c r="T35" i="454"/>
  <c r="T42" i="454"/>
  <c r="T46" i="454"/>
  <c r="T49" i="454"/>
  <c r="P52" i="454"/>
  <c r="T64" i="454"/>
  <c r="T65" i="454"/>
  <c r="T66" i="454"/>
  <c r="T78" i="454"/>
  <c r="T85" i="454"/>
  <c r="T89" i="454"/>
  <c r="T96" i="454"/>
  <c r="G100" i="454"/>
  <c r="T102" i="454"/>
  <c r="T114" i="454"/>
  <c r="T127" i="454"/>
  <c r="T131" i="454"/>
  <c r="T144" i="454"/>
  <c r="T151" i="454"/>
  <c r="T161" i="454"/>
  <c r="J168" i="454"/>
  <c r="T176" i="454"/>
  <c r="T197" i="454"/>
  <c r="T207" i="454"/>
  <c r="T211" i="454"/>
  <c r="T221" i="454"/>
  <c r="T246" i="454"/>
  <c r="T258" i="454"/>
  <c r="T281" i="454"/>
  <c r="T289" i="454"/>
  <c r="T303" i="454"/>
  <c r="T313" i="454"/>
  <c r="T322" i="454"/>
  <c r="T331" i="454"/>
  <c r="T337" i="454"/>
  <c r="T359" i="454"/>
  <c r="T367" i="454"/>
  <c r="T381" i="454"/>
  <c r="T383" i="454"/>
  <c r="T397" i="454"/>
  <c r="T399" i="454"/>
  <c r="T413" i="454"/>
  <c r="T415" i="454"/>
  <c r="T429" i="454"/>
  <c r="T431" i="454"/>
  <c r="T189" i="454"/>
  <c r="S188" i="454"/>
  <c r="P25" i="454"/>
  <c r="P29" i="454"/>
  <c r="T34" i="454"/>
  <c r="T45" i="454"/>
  <c r="M52" i="454"/>
  <c r="T55" i="454"/>
  <c r="T59" i="454"/>
  <c r="T63" i="454"/>
  <c r="T67" i="454"/>
  <c r="T77" i="454"/>
  <c r="S107" i="454"/>
  <c r="T107" i="454" s="1"/>
  <c r="M110" i="454"/>
  <c r="P110" i="454"/>
  <c r="T116" i="454"/>
  <c r="E140" i="454"/>
  <c r="G140" i="454" s="1"/>
  <c r="G136" i="454" s="1"/>
  <c r="G128" i="454"/>
  <c r="T138" i="454"/>
  <c r="G149" i="454"/>
  <c r="S149" i="454"/>
  <c r="T152" i="454"/>
  <c r="T155" i="454"/>
  <c r="P159" i="454"/>
  <c r="G168" i="454"/>
  <c r="T175" i="454"/>
  <c r="T183" i="454"/>
  <c r="T190" i="454"/>
  <c r="T195" i="454"/>
  <c r="T204" i="454"/>
  <c r="T209" i="454"/>
  <c r="T220" i="454"/>
  <c r="T225" i="454"/>
  <c r="T247" i="454"/>
  <c r="T263" i="454"/>
  <c r="T268" i="454"/>
  <c r="T306" i="454"/>
  <c r="T327" i="454"/>
  <c r="T334" i="454"/>
  <c r="T368" i="454"/>
  <c r="T82" i="454"/>
  <c r="T92" i="454"/>
  <c r="T124" i="454"/>
  <c r="T129" i="454"/>
  <c r="T143" i="454"/>
  <c r="T172" i="454"/>
  <c r="T191" i="454"/>
  <c r="T205" i="454"/>
  <c r="S372" i="454"/>
  <c r="C6" i="456"/>
  <c r="D5" i="456"/>
  <c r="G73" i="454"/>
  <c r="M73" i="454"/>
  <c r="M100" i="454"/>
  <c r="P120" i="454"/>
  <c r="J136" i="454"/>
  <c r="G188" i="454"/>
  <c r="P188" i="454"/>
  <c r="T212" i="454"/>
  <c r="T217" i="454"/>
  <c r="P234" i="454"/>
  <c r="P252" i="454"/>
  <c r="M252" i="454"/>
  <c r="T271" i="454"/>
  <c r="J372" i="454"/>
  <c r="J25" i="454"/>
  <c r="J29" i="454"/>
  <c r="J73" i="454"/>
  <c r="P100" i="454"/>
  <c r="J100" i="454"/>
  <c r="J110" i="454"/>
  <c r="S120" i="454"/>
  <c r="V120" i="454" s="1"/>
  <c r="P149" i="454"/>
  <c r="M149" i="454"/>
  <c r="J149" i="454"/>
  <c r="J159" i="454"/>
  <c r="M168" i="454"/>
  <c r="P168" i="454"/>
  <c r="P167" i="454" s="1"/>
  <c r="J188" i="454"/>
  <c r="V188" i="454" s="1"/>
  <c r="T227" i="454"/>
  <c r="J234" i="454"/>
  <c r="T239" i="454"/>
  <c r="T244" i="454"/>
  <c r="T256" i="454"/>
  <c r="T267" i="454"/>
  <c r="T272" i="454"/>
  <c r="T320" i="454"/>
  <c r="T341" i="454"/>
  <c r="T351" i="454"/>
  <c r="T361" i="454"/>
  <c r="T101" i="454"/>
  <c r="S100" i="454"/>
  <c r="S25" i="454"/>
  <c r="T26" i="454"/>
  <c r="T30" i="454"/>
  <c r="S29" i="454"/>
  <c r="X110" i="454"/>
  <c r="T112" i="454"/>
  <c r="S110" i="454"/>
  <c r="G120" i="454"/>
  <c r="T160" i="454"/>
  <c r="S159" i="454"/>
  <c r="V159" i="454" s="1"/>
  <c r="T169" i="454"/>
  <c r="S168" i="454"/>
  <c r="T53" i="454"/>
  <c r="S52" i="454"/>
  <c r="T137" i="454"/>
  <c r="S136" i="454"/>
  <c r="V136" i="454" s="1"/>
  <c r="T210" i="454"/>
  <c r="T242" i="454"/>
  <c r="T249" i="454"/>
  <c r="T269" i="454"/>
  <c r="S73" i="454"/>
  <c r="V73" i="454" s="1"/>
  <c r="T206" i="454"/>
  <c r="T222" i="454"/>
  <c r="T241" i="454"/>
  <c r="T265" i="454"/>
  <c r="G276" i="454"/>
  <c r="T292" i="454"/>
  <c r="S276" i="454"/>
  <c r="M297" i="454"/>
  <c r="G297" i="454"/>
  <c r="T309" i="454"/>
  <c r="S297" i="454"/>
  <c r="T196" i="454"/>
  <c r="T235" i="454"/>
  <c r="S234" i="454"/>
  <c r="T218" i="454"/>
  <c r="M234" i="454"/>
  <c r="M233" i="454" s="1"/>
  <c r="T240" i="454"/>
  <c r="G252" i="454"/>
  <c r="T254" i="454"/>
  <c r="T261" i="454"/>
  <c r="M276" i="454"/>
  <c r="T356" i="454"/>
  <c r="M188" i="454"/>
  <c r="M167" i="454" s="1"/>
  <c r="T200" i="454"/>
  <c r="T214" i="454"/>
  <c r="G234" i="454"/>
  <c r="G233" i="454" s="1"/>
  <c r="T236" i="454"/>
  <c r="J252" i="454"/>
  <c r="J233" i="454" s="1"/>
  <c r="S252" i="454"/>
  <c r="T253" i="454"/>
  <c r="T257" i="454"/>
  <c r="T273" i="454"/>
  <c r="T278" i="454"/>
  <c r="T280" i="454"/>
  <c r="T282" i="454"/>
  <c r="T284" i="454"/>
  <c r="T286" i="454"/>
  <c r="T288" i="454"/>
  <c r="J297" i="454"/>
  <c r="T298" i="454"/>
  <c r="T300" i="454"/>
  <c r="T302" i="454"/>
  <c r="T304" i="454"/>
  <c r="T314" i="454"/>
  <c r="T336" i="454"/>
  <c r="T352" i="454"/>
  <c r="T363" i="454"/>
  <c r="T370" i="454"/>
  <c r="T374" i="454"/>
  <c r="T378" i="454"/>
  <c r="T382" i="454"/>
  <c r="T386" i="454"/>
  <c r="T390" i="454"/>
  <c r="T394" i="454"/>
  <c r="T398" i="454"/>
  <c r="T402" i="454"/>
  <c r="T406" i="454"/>
  <c r="T410" i="454"/>
  <c r="T414" i="454"/>
  <c r="T418" i="454"/>
  <c r="T422" i="454"/>
  <c r="T426" i="454"/>
  <c r="T430" i="454"/>
  <c r="T434" i="454"/>
  <c r="J276" i="454"/>
  <c r="T310" i="454"/>
  <c r="T325" i="454"/>
  <c r="T332" i="454"/>
  <c r="T348" i="454"/>
  <c r="T291" i="454"/>
  <c r="T293" i="454"/>
  <c r="P297" i="454"/>
  <c r="T319" i="454"/>
  <c r="T344" i="454"/>
  <c r="T360" i="454"/>
  <c r="T376" i="454"/>
  <c r="T380" i="454"/>
  <c r="T384" i="454"/>
  <c r="T388" i="454"/>
  <c r="T392" i="454"/>
  <c r="T396" i="454"/>
  <c r="T400" i="454"/>
  <c r="T404" i="454"/>
  <c r="T408" i="454"/>
  <c r="T412" i="454"/>
  <c r="T416" i="454"/>
  <c r="T420" i="454"/>
  <c r="T424" i="454"/>
  <c r="T428" i="454"/>
  <c r="T432" i="454"/>
  <c r="T436" i="454"/>
  <c r="T373" i="454"/>
  <c r="V149" i="454" l="1"/>
  <c r="J167" i="454"/>
  <c r="M166" i="454"/>
  <c r="M439" i="454" s="1"/>
  <c r="M441" i="454" s="1"/>
  <c r="M455" i="454" s="1"/>
  <c r="V29" i="454"/>
  <c r="P233" i="454"/>
  <c r="P166" i="454" s="1"/>
  <c r="P439" i="454" s="1"/>
  <c r="C7" i="456"/>
  <c r="D6" i="456"/>
  <c r="G167" i="454"/>
  <c r="G166" i="454" s="1"/>
  <c r="G439" i="454" s="1"/>
  <c r="M443" i="454"/>
  <c r="V234" i="454"/>
  <c r="S233" i="454"/>
  <c r="V168" i="454"/>
  <c r="S167" i="454"/>
  <c r="T168" i="454"/>
  <c r="J166" i="454"/>
  <c r="J439" i="454" s="1"/>
  <c r="M447" i="454" l="1"/>
  <c r="M445" i="454"/>
  <c r="P447" i="454"/>
  <c r="P445" i="454"/>
  <c r="P441" i="454"/>
  <c r="P455" i="454" s="1"/>
  <c r="P457" i="454" s="1"/>
  <c r="I15" i="454" s="1"/>
  <c r="P443" i="454"/>
  <c r="C8" i="456"/>
  <c r="D7" i="456"/>
  <c r="T167" i="454"/>
  <c r="S166" i="454"/>
  <c r="M457" i="454"/>
  <c r="I16" i="454" s="1"/>
  <c r="J443" i="454"/>
  <c r="J441" i="454"/>
  <c r="J451" i="454" s="1"/>
  <c r="J453" i="454" s="1"/>
  <c r="J445" i="454"/>
  <c r="J447" i="454"/>
  <c r="G445" i="454"/>
  <c r="G443" i="454"/>
  <c r="G447" i="454"/>
  <c r="G441" i="454"/>
  <c r="G451" i="454" s="1"/>
  <c r="C9" i="456" l="1"/>
  <c r="D8" i="456"/>
  <c r="G453" i="454"/>
  <c r="I10" i="454" s="1"/>
  <c r="I12" i="454" s="1"/>
  <c r="I14" i="454"/>
  <c r="T166" i="454"/>
  <c r="S439" i="454"/>
  <c r="I17" i="454"/>
  <c r="M460" i="454"/>
  <c r="P460" i="454"/>
  <c r="I18" i="454" l="1"/>
  <c r="C10" i="456"/>
  <c r="D9" i="456"/>
  <c r="S445" i="454"/>
  <c r="S443" i="454"/>
  <c r="S447" i="454"/>
  <c r="T439" i="454"/>
  <c r="S441" i="454"/>
  <c r="S455" i="454" s="1"/>
  <c r="C11" i="456" l="1"/>
  <c r="D10" i="456"/>
  <c r="S457" i="454"/>
  <c r="S460" i="454" s="1"/>
  <c r="C12" i="456" l="1"/>
  <c r="D11" i="456"/>
  <c r="R405" i="451"/>
  <c r="S405" i="451" s="1"/>
  <c r="T405" i="451" s="1"/>
  <c r="P405" i="451"/>
  <c r="M405" i="451"/>
  <c r="J405" i="451"/>
  <c r="R404" i="451"/>
  <c r="S404" i="451" s="1"/>
  <c r="T404" i="451" s="1"/>
  <c r="P404" i="451"/>
  <c r="M404" i="451"/>
  <c r="J404" i="451"/>
  <c r="R403" i="451"/>
  <c r="S403" i="451" s="1"/>
  <c r="T403" i="451" s="1"/>
  <c r="P403" i="451"/>
  <c r="M403" i="451"/>
  <c r="J403" i="451"/>
  <c r="R402" i="451"/>
  <c r="S402" i="451" s="1"/>
  <c r="T402" i="451" s="1"/>
  <c r="P402" i="451"/>
  <c r="M402" i="451"/>
  <c r="J402" i="451"/>
  <c r="R401" i="451"/>
  <c r="S401" i="451" s="1"/>
  <c r="T401" i="451" s="1"/>
  <c r="P401" i="451"/>
  <c r="M401" i="451"/>
  <c r="J401" i="451"/>
  <c r="R400" i="451"/>
  <c r="S400" i="451" s="1"/>
  <c r="P400" i="451"/>
  <c r="M400" i="451"/>
  <c r="J400" i="451"/>
  <c r="R399" i="451"/>
  <c r="S399" i="451" s="1"/>
  <c r="P399" i="451"/>
  <c r="M399" i="451"/>
  <c r="J399" i="451"/>
  <c r="R398" i="451"/>
  <c r="S398" i="451" s="1"/>
  <c r="P398" i="451"/>
  <c r="M398" i="451"/>
  <c r="J398" i="451"/>
  <c r="R397" i="451"/>
  <c r="S397" i="451" s="1"/>
  <c r="P397" i="451"/>
  <c r="M397" i="451"/>
  <c r="J397" i="451"/>
  <c r="R396" i="451"/>
  <c r="S396" i="451" s="1"/>
  <c r="P396" i="451"/>
  <c r="M396" i="451"/>
  <c r="J396" i="451"/>
  <c r="R395" i="451"/>
  <c r="S395" i="451" s="1"/>
  <c r="P395" i="451"/>
  <c r="M395" i="451"/>
  <c r="J395" i="451"/>
  <c r="R394" i="451"/>
  <c r="S394" i="451" s="1"/>
  <c r="P394" i="451"/>
  <c r="M394" i="451"/>
  <c r="J394" i="451"/>
  <c r="R393" i="451"/>
  <c r="S393" i="451" s="1"/>
  <c r="P393" i="451"/>
  <c r="M393" i="451"/>
  <c r="J393" i="451"/>
  <c r="R392" i="451"/>
  <c r="S392" i="451" s="1"/>
  <c r="T392" i="451" s="1"/>
  <c r="P392" i="451"/>
  <c r="M392" i="451"/>
  <c r="J392" i="451"/>
  <c r="R391" i="451"/>
  <c r="S391" i="451" s="1"/>
  <c r="T391" i="451" s="1"/>
  <c r="P391" i="451"/>
  <c r="M391" i="451"/>
  <c r="J391" i="451"/>
  <c r="R390" i="451"/>
  <c r="S390" i="451" s="1"/>
  <c r="T390" i="451" s="1"/>
  <c r="P390" i="451"/>
  <c r="M390" i="451"/>
  <c r="J390" i="451"/>
  <c r="R389" i="451"/>
  <c r="S389" i="451" s="1"/>
  <c r="T389" i="451" s="1"/>
  <c r="P389" i="451"/>
  <c r="M389" i="451"/>
  <c r="J389" i="451"/>
  <c r="R388" i="451"/>
  <c r="S388" i="451" s="1"/>
  <c r="T388" i="451" s="1"/>
  <c r="P388" i="451"/>
  <c r="M388" i="451"/>
  <c r="J388" i="451"/>
  <c r="R387" i="451"/>
  <c r="S387" i="451" s="1"/>
  <c r="T387" i="451" s="1"/>
  <c r="P387" i="451"/>
  <c r="M387" i="451"/>
  <c r="J387" i="451"/>
  <c r="R386" i="451"/>
  <c r="S386" i="451" s="1"/>
  <c r="T386" i="451" s="1"/>
  <c r="P386" i="451"/>
  <c r="M386" i="451"/>
  <c r="J386" i="451"/>
  <c r="R385" i="451"/>
  <c r="S385" i="451" s="1"/>
  <c r="T385" i="451" s="1"/>
  <c r="P385" i="451"/>
  <c r="M385" i="451"/>
  <c r="J385" i="451"/>
  <c r="R384" i="451"/>
  <c r="S384" i="451" s="1"/>
  <c r="P384" i="451"/>
  <c r="M384" i="451"/>
  <c r="J384" i="451"/>
  <c r="R383" i="451"/>
  <c r="S383" i="451" s="1"/>
  <c r="P383" i="451"/>
  <c r="M383" i="451"/>
  <c r="J383" i="451"/>
  <c r="R382" i="451"/>
  <c r="S382" i="451" s="1"/>
  <c r="P382" i="451"/>
  <c r="M382" i="451"/>
  <c r="J382" i="451"/>
  <c r="R381" i="451"/>
  <c r="S381" i="451" s="1"/>
  <c r="P381" i="451"/>
  <c r="M381" i="451"/>
  <c r="J381" i="451"/>
  <c r="R380" i="451"/>
  <c r="S380" i="451" s="1"/>
  <c r="T380" i="451" s="1"/>
  <c r="P380" i="451"/>
  <c r="M380" i="451"/>
  <c r="J380" i="451"/>
  <c r="R379" i="451"/>
  <c r="S379" i="451" s="1"/>
  <c r="T379" i="451" s="1"/>
  <c r="P379" i="451"/>
  <c r="M379" i="451"/>
  <c r="J379" i="451"/>
  <c r="R378" i="451"/>
  <c r="S378" i="451" s="1"/>
  <c r="T378" i="451" s="1"/>
  <c r="P378" i="451"/>
  <c r="M378" i="451"/>
  <c r="J378" i="451"/>
  <c r="R377" i="451"/>
  <c r="S377" i="451" s="1"/>
  <c r="T377" i="451" s="1"/>
  <c r="P377" i="451"/>
  <c r="M377" i="451"/>
  <c r="J377" i="451"/>
  <c r="R376" i="451"/>
  <c r="S376" i="451" s="1"/>
  <c r="T376" i="451" s="1"/>
  <c r="P376" i="451"/>
  <c r="M376" i="451"/>
  <c r="J376" i="451"/>
  <c r="R375" i="451"/>
  <c r="S375" i="451" s="1"/>
  <c r="T375" i="451" s="1"/>
  <c r="P375" i="451"/>
  <c r="M375" i="451"/>
  <c r="J375" i="451"/>
  <c r="R374" i="451"/>
  <c r="S374" i="451" s="1"/>
  <c r="T374" i="451" s="1"/>
  <c r="P374" i="451"/>
  <c r="M374" i="451"/>
  <c r="J374" i="451"/>
  <c r="R373" i="451"/>
  <c r="S373" i="451" s="1"/>
  <c r="P373" i="451"/>
  <c r="M373" i="451"/>
  <c r="J373" i="451"/>
  <c r="R372" i="451"/>
  <c r="S372" i="451" s="1"/>
  <c r="P372" i="451"/>
  <c r="M372" i="451"/>
  <c r="J372" i="451"/>
  <c r="R371" i="451"/>
  <c r="S371" i="451" s="1"/>
  <c r="P371" i="451"/>
  <c r="M371" i="451"/>
  <c r="J371" i="451"/>
  <c r="R370" i="451"/>
  <c r="S370" i="451" s="1"/>
  <c r="T370" i="451" s="1"/>
  <c r="P370" i="451"/>
  <c r="M370" i="451"/>
  <c r="J370" i="451"/>
  <c r="R369" i="451"/>
  <c r="S369" i="451" s="1"/>
  <c r="P369" i="451"/>
  <c r="M369" i="451"/>
  <c r="J369" i="451"/>
  <c r="R366" i="451"/>
  <c r="S366" i="451" s="1"/>
  <c r="T366" i="451" s="1"/>
  <c r="P366" i="451"/>
  <c r="M366" i="451"/>
  <c r="J366" i="451"/>
  <c r="G366" i="451"/>
  <c r="R365" i="451"/>
  <c r="S365" i="451" s="1"/>
  <c r="P365" i="451"/>
  <c r="M365" i="451"/>
  <c r="J365" i="451"/>
  <c r="G365" i="451"/>
  <c r="R364" i="451"/>
  <c r="S364" i="451" s="1"/>
  <c r="P364" i="451"/>
  <c r="M364" i="451"/>
  <c r="J364" i="451"/>
  <c r="G364" i="451"/>
  <c r="R363" i="451"/>
  <c r="S363" i="451" s="1"/>
  <c r="P363" i="451"/>
  <c r="M363" i="451"/>
  <c r="J363" i="451"/>
  <c r="G363" i="451"/>
  <c r="R362" i="451"/>
  <c r="S362" i="451" s="1"/>
  <c r="P362" i="451"/>
  <c r="M362" i="451"/>
  <c r="J362" i="451"/>
  <c r="G362" i="451"/>
  <c r="R361" i="451"/>
  <c r="S361" i="451" s="1"/>
  <c r="P361" i="451"/>
  <c r="M361" i="451"/>
  <c r="J361" i="451"/>
  <c r="G361" i="451"/>
  <c r="R360" i="451"/>
  <c r="S360" i="451" s="1"/>
  <c r="P360" i="451"/>
  <c r="M360" i="451"/>
  <c r="J360" i="451"/>
  <c r="G360" i="451"/>
  <c r="R359" i="451"/>
  <c r="S359" i="451" s="1"/>
  <c r="P359" i="451"/>
  <c r="M359" i="451"/>
  <c r="J359" i="451"/>
  <c r="G359" i="451"/>
  <c r="R358" i="451"/>
  <c r="S358" i="451" s="1"/>
  <c r="P358" i="451"/>
  <c r="M358" i="451"/>
  <c r="J358" i="451"/>
  <c r="G358" i="451"/>
  <c r="R357" i="451"/>
  <c r="S357" i="451" s="1"/>
  <c r="P357" i="451"/>
  <c r="M357" i="451"/>
  <c r="J357" i="451"/>
  <c r="G357" i="451"/>
  <c r="R356" i="451"/>
  <c r="S356" i="451" s="1"/>
  <c r="P356" i="451"/>
  <c r="M356" i="451"/>
  <c r="J356" i="451"/>
  <c r="G356" i="451"/>
  <c r="R355" i="451"/>
  <c r="S355" i="451" s="1"/>
  <c r="P355" i="451"/>
  <c r="M355" i="451"/>
  <c r="J355" i="451"/>
  <c r="G355" i="451"/>
  <c r="R354" i="451"/>
  <c r="S354" i="451" s="1"/>
  <c r="T354" i="451" s="1"/>
  <c r="P354" i="451"/>
  <c r="M354" i="451"/>
  <c r="J354" i="451"/>
  <c r="G354" i="451"/>
  <c r="R353" i="451"/>
  <c r="S353" i="451" s="1"/>
  <c r="P353" i="451"/>
  <c r="M353" i="451"/>
  <c r="J353" i="451"/>
  <c r="G353" i="451"/>
  <c r="R352" i="451"/>
  <c r="S352" i="451" s="1"/>
  <c r="P352" i="451"/>
  <c r="M352" i="451"/>
  <c r="J352" i="451"/>
  <c r="G352" i="451"/>
  <c r="R351" i="451"/>
  <c r="S351" i="451" s="1"/>
  <c r="P351" i="451"/>
  <c r="M351" i="451"/>
  <c r="J351" i="451"/>
  <c r="G351" i="451"/>
  <c r="R350" i="451"/>
  <c r="S350" i="451" s="1"/>
  <c r="T350" i="451" s="1"/>
  <c r="P350" i="451"/>
  <c r="M350" i="451"/>
  <c r="J350" i="451"/>
  <c r="G350" i="451"/>
  <c r="R349" i="451"/>
  <c r="S349" i="451" s="1"/>
  <c r="P349" i="451"/>
  <c r="M349" i="451"/>
  <c r="J349" i="451"/>
  <c r="G349" i="451"/>
  <c r="R348" i="451"/>
  <c r="S348" i="451" s="1"/>
  <c r="P348" i="451"/>
  <c r="M348" i="451"/>
  <c r="J348" i="451"/>
  <c r="G348" i="451"/>
  <c r="R347" i="451"/>
  <c r="S347" i="451" s="1"/>
  <c r="P347" i="451"/>
  <c r="M347" i="451"/>
  <c r="J347" i="451"/>
  <c r="G347" i="451"/>
  <c r="R346" i="451"/>
  <c r="S346" i="451" s="1"/>
  <c r="T346" i="451" s="1"/>
  <c r="P346" i="451"/>
  <c r="M346" i="451"/>
  <c r="J346" i="451"/>
  <c r="G346" i="451"/>
  <c r="R345" i="451"/>
  <c r="S345" i="451" s="1"/>
  <c r="P345" i="451"/>
  <c r="M345" i="451"/>
  <c r="J345" i="451"/>
  <c r="G345" i="451"/>
  <c r="R344" i="451"/>
  <c r="S344" i="451" s="1"/>
  <c r="P344" i="451"/>
  <c r="M344" i="451"/>
  <c r="J344" i="451"/>
  <c r="G344" i="451"/>
  <c r="R343" i="451"/>
  <c r="S343" i="451" s="1"/>
  <c r="P343" i="451"/>
  <c r="M343" i="451"/>
  <c r="J343" i="451"/>
  <c r="G343" i="451"/>
  <c r="R342" i="451"/>
  <c r="S342" i="451" s="1"/>
  <c r="P342" i="451"/>
  <c r="M342" i="451"/>
  <c r="J342" i="451"/>
  <c r="G342" i="451"/>
  <c r="R341" i="451"/>
  <c r="S341" i="451" s="1"/>
  <c r="P341" i="451"/>
  <c r="M341" i="451"/>
  <c r="J341" i="451"/>
  <c r="G341" i="451"/>
  <c r="R340" i="451"/>
  <c r="S340" i="451" s="1"/>
  <c r="P340" i="451"/>
  <c r="M340" i="451"/>
  <c r="J340" i="451"/>
  <c r="G340" i="451"/>
  <c r="R339" i="451"/>
  <c r="S339" i="451" s="1"/>
  <c r="P339" i="451"/>
  <c r="M339" i="451"/>
  <c r="J339" i="451"/>
  <c r="G339" i="451"/>
  <c r="R338" i="451"/>
  <c r="S338" i="451" s="1"/>
  <c r="P338" i="451"/>
  <c r="M338" i="451"/>
  <c r="J338" i="451"/>
  <c r="G338" i="451"/>
  <c r="R337" i="451"/>
  <c r="S337" i="451" s="1"/>
  <c r="P337" i="451"/>
  <c r="M337" i="451"/>
  <c r="J337" i="451"/>
  <c r="G337" i="451"/>
  <c r="R336" i="451"/>
  <c r="S336" i="451" s="1"/>
  <c r="P336" i="451"/>
  <c r="M336" i="451"/>
  <c r="J336" i="451"/>
  <c r="G336" i="451"/>
  <c r="R335" i="451"/>
  <c r="S335" i="451" s="1"/>
  <c r="T335" i="451" s="1"/>
  <c r="P335" i="451"/>
  <c r="M335" i="451"/>
  <c r="J335" i="451"/>
  <c r="G335" i="451"/>
  <c r="R334" i="451"/>
  <c r="S334" i="451" s="1"/>
  <c r="P334" i="451"/>
  <c r="M334" i="451"/>
  <c r="J334" i="451"/>
  <c r="G334" i="451"/>
  <c r="R333" i="451"/>
  <c r="S333" i="451" s="1"/>
  <c r="P333" i="451"/>
  <c r="M333" i="451"/>
  <c r="J333" i="451"/>
  <c r="G333" i="451"/>
  <c r="R332" i="451"/>
  <c r="S332" i="451" s="1"/>
  <c r="P332" i="451"/>
  <c r="M332" i="451"/>
  <c r="J332" i="451"/>
  <c r="G332" i="451"/>
  <c r="R331" i="451"/>
  <c r="S331" i="451" s="1"/>
  <c r="P331" i="451"/>
  <c r="M331" i="451"/>
  <c r="J331" i="451"/>
  <c r="G331" i="451"/>
  <c r="R330" i="451"/>
  <c r="S330" i="451" s="1"/>
  <c r="P330" i="451"/>
  <c r="M330" i="451"/>
  <c r="J330" i="451"/>
  <c r="G330" i="451"/>
  <c r="R329" i="451"/>
  <c r="S329" i="451" s="1"/>
  <c r="P329" i="451"/>
  <c r="M329" i="451"/>
  <c r="J329" i="451"/>
  <c r="G329" i="451"/>
  <c r="R328" i="451"/>
  <c r="S328" i="451" s="1"/>
  <c r="P328" i="451"/>
  <c r="M328" i="451"/>
  <c r="J328" i="451"/>
  <c r="G328" i="451"/>
  <c r="R327" i="451"/>
  <c r="S327" i="451" s="1"/>
  <c r="P327" i="451"/>
  <c r="M327" i="451"/>
  <c r="J327" i="451"/>
  <c r="G327" i="451"/>
  <c r="R326" i="451"/>
  <c r="S326" i="451" s="1"/>
  <c r="P326" i="451"/>
  <c r="M326" i="451"/>
  <c r="J326" i="451"/>
  <c r="G326" i="451"/>
  <c r="R325" i="451"/>
  <c r="S325" i="451" s="1"/>
  <c r="P325" i="451"/>
  <c r="M325" i="451"/>
  <c r="J325" i="451"/>
  <c r="G325" i="451"/>
  <c r="R324" i="451"/>
  <c r="S324" i="451" s="1"/>
  <c r="P324" i="451"/>
  <c r="M324" i="451"/>
  <c r="J324" i="451"/>
  <c r="G324" i="451"/>
  <c r="R323" i="451"/>
  <c r="S323" i="451" s="1"/>
  <c r="P323" i="451"/>
  <c r="M323" i="451"/>
  <c r="J323" i="451"/>
  <c r="G323" i="451"/>
  <c r="R322" i="451"/>
  <c r="S322" i="451" s="1"/>
  <c r="P322" i="451"/>
  <c r="M322" i="451"/>
  <c r="J322" i="451"/>
  <c r="G322" i="451"/>
  <c r="R321" i="451"/>
  <c r="S321" i="451" s="1"/>
  <c r="P321" i="451"/>
  <c r="M321" i="451"/>
  <c r="J321" i="451"/>
  <c r="G321" i="451"/>
  <c r="R320" i="451"/>
  <c r="S320" i="451" s="1"/>
  <c r="P320" i="451"/>
  <c r="M320" i="451"/>
  <c r="J320" i="451"/>
  <c r="G320" i="451"/>
  <c r="R319" i="451"/>
  <c r="S319" i="451" s="1"/>
  <c r="T319" i="451" s="1"/>
  <c r="P319" i="451"/>
  <c r="M319" i="451"/>
  <c r="J319" i="451"/>
  <c r="G319" i="451"/>
  <c r="R318" i="451"/>
  <c r="S318" i="451" s="1"/>
  <c r="P318" i="451"/>
  <c r="M318" i="451"/>
  <c r="J318" i="451"/>
  <c r="G318" i="451"/>
  <c r="R317" i="451"/>
  <c r="S317" i="451" s="1"/>
  <c r="P317" i="451"/>
  <c r="M317" i="451"/>
  <c r="J317" i="451"/>
  <c r="G317" i="451"/>
  <c r="R316" i="451"/>
  <c r="S316" i="451" s="1"/>
  <c r="P316" i="451"/>
  <c r="M316" i="451"/>
  <c r="J316" i="451"/>
  <c r="G316" i="451"/>
  <c r="R315" i="451"/>
  <c r="S315" i="451" s="1"/>
  <c r="P315" i="451"/>
  <c r="M315" i="451"/>
  <c r="J315" i="451"/>
  <c r="G315" i="451"/>
  <c r="R314" i="451"/>
  <c r="S314" i="451" s="1"/>
  <c r="P314" i="451"/>
  <c r="M314" i="451"/>
  <c r="J314" i="451"/>
  <c r="G314" i="451"/>
  <c r="R313" i="451"/>
  <c r="S313" i="451" s="1"/>
  <c r="P313" i="451"/>
  <c r="M313" i="451"/>
  <c r="J313" i="451"/>
  <c r="G313" i="451"/>
  <c r="R312" i="451"/>
  <c r="S312" i="451" s="1"/>
  <c r="P312" i="451"/>
  <c r="M312" i="451"/>
  <c r="J312" i="451"/>
  <c r="G312" i="451"/>
  <c r="R311" i="451"/>
  <c r="S311" i="451" s="1"/>
  <c r="P311" i="451"/>
  <c r="M311" i="451"/>
  <c r="J311" i="451"/>
  <c r="G311" i="451"/>
  <c r="R310" i="451"/>
  <c r="S310" i="451" s="1"/>
  <c r="P310" i="451"/>
  <c r="M310" i="451"/>
  <c r="J310" i="451"/>
  <c r="G310" i="451"/>
  <c r="R309" i="451"/>
  <c r="S309" i="451" s="1"/>
  <c r="P309" i="451"/>
  <c r="M309" i="451"/>
  <c r="J309" i="451"/>
  <c r="G309" i="451"/>
  <c r="R308" i="451"/>
  <c r="S308" i="451" s="1"/>
  <c r="P308" i="451"/>
  <c r="M308" i="451"/>
  <c r="J308" i="451"/>
  <c r="G308" i="451"/>
  <c r="R307" i="451"/>
  <c r="S307" i="451" s="1"/>
  <c r="P307" i="451"/>
  <c r="M307" i="451"/>
  <c r="J307" i="451"/>
  <c r="G307" i="451"/>
  <c r="R306" i="451"/>
  <c r="S306" i="451" s="1"/>
  <c r="P306" i="451"/>
  <c r="M306" i="451"/>
  <c r="J306" i="451"/>
  <c r="G306" i="451"/>
  <c r="R305" i="451"/>
  <c r="S305" i="451" s="1"/>
  <c r="P305" i="451"/>
  <c r="M305" i="451"/>
  <c r="J305" i="451"/>
  <c r="G305" i="451"/>
  <c r="R304" i="451"/>
  <c r="S304" i="451" s="1"/>
  <c r="P304" i="451"/>
  <c r="M304" i="451"/>
  <c r="J304" i="451"/>
  <c r="G304" i="451"/>
  <c r="R303" i="451"/>
  <c r="S303" i="451" s="1"/>
  <c r="P303" i="451"/>
  <c r="M303" i="451"/>
  <c r="J303" i="451"/>
  <c r="G303" i="451"/>
  <c r="R302" i="451"/>
  <c r="S302" i="451" s="1"/>
  <c r="P302" i="451"/>
  <c r="M302" i="451"/>
  <c r="J302" i="451"/>
  <c r="G302" i="451"/>
  <c r="R301" i="451"/>
  <c r="S301" i="451" s="1"/>
  <c r="P301" i="451"/>
  <c r="M301" i="451"/>
  <c r="J301" i="451"/>
  <c r="G301" i="451"/>
  <c r="R300" i="451"/>
  <c r="S300" i="451" s="1"/>
  <c r="P300" i="451"/>
  <c r="M300" i="451"/>
  <c r="J300" i="451"/>
  <c r="G300" i="451"/>
  <c r="R299" i="451"/>
  <c r="S299" i="451" s="1"/>
  <c r="P299" i="451"/>
  <c r="M299" i="451"/>
  <c r="J299" i="451"/>
  <c r="G299" i="451"/>
  <c r="R298" i="451"/>
  <c r="S298" i="451" s="1"/>
  <c r="P298" i="451"/>
  <c r="M298" i="451"/>
  <c r="J298" i="451"/>
  <c r="G298" i="451"/>
  <c r="R294" i="451"/>
  <c r="S294" i="451" s="1"/>
  <c r="P294" i="451"/>
  <c r="M294" i="451"/>
  <c r="J294" i="451"/>
  <c r="G294" i="451"/>
  <c r="R293" i="451"/>
  <c r="S293" i="451" s="1"/>
  <c r="P293" i="451"/>
  <c r="M293" i="451"/>
  <c r="J293" i="451"/>
  <c r="G293" i="451"/>
  <c r="R292" i="451"/>
  <c r="S292" i="451" s="1"/>
  <c r="P292" i="451"/>
  <c r="M292" i="451"/>
  <c r="J292" i="451"/>
  <c r="G292" i="451"/>
  <c r="R291" i="451"/>
  <c r="S291" i="451" s="1"/>
  <c r="P291" i="451"/>
  <c r="M291" i="451"/>
  <c r="J291" i="451"/>
  <c r="G291" i="451"/>
  <c r="R290" i="451"/>
  <c r="S290" i="451" s="1"/>
  <c r="P290" i="451"/>
  <c r="M290" i="451"/>
  <c r="J290" i="451"/>
  <c r="G290" i="451"/>
  <c r="R289" i="451"/>
  <c r="S289" i="451" s="1"/>
  <c r="P289" i="451"/>
  <c r="M289" i="451"/>
  <c r="J289" i="451"/>
  <c r="G289" i="451"/>
  <c r="R288" i="451"/>
  <c r="S288" i="451" s="1"/>
  <c r="P288" i="451"/>
  <c r="M288" i="451"/>
  <c r="J288" i="451"/>
  <c r="G288" i="451"/>
  <c r="R287" i="451"/>
  <c r="S287" i="451" s="1"/>
  <c r="P287" i="451"/>
  <c r="M287" i="451"/>
  <c r="J287" i="451"/>
  <c r="G287" i="451"/>
  <c r="R286" i="451"/>
  <c r="S286" i="451" s="1"/>
  <c r="P286" i="451"/>
  <c r="M286" i="451"/>
  <c r="J286" i="451"/>
  <c r="G286" i="451"/>
  <c r="R285" i="451"/>
  <c r="S285" i="451" s="1"/>
  <c r="P285" i="451"/>
  <c r="M285" i="451"/>
  <c r="J285" i="451"/>
  <c r="G285" i="451"/>
  <c r="R284" i="451"/>
  <c r="S284" i="451" s="1"/>
  <c r="P284" i="451"/>
  <c r="M284" i="451"/>
  <c r="J284" i="451"/>
  <c r="G284" i="451"/>
  <c r="R283" i="451"/>
  <c r="S283" i="451" s="1"/>
  <c r="P283" i="451"/>
  <c r="M283" i="451"/>
  <c r="J283" i="451"/>
  <c r="G283" i="451"/>
  <c r="R282" i="451"/>
  <c r="S282" i="451" s="1"/>
  <c r="P282" i="451"/>
  <c r="M282" i="451"/>
  <c r="J282" i="451"/>
  <c r="G282" i="451"/>
  <c r="R281" i="451"/>
  <c r="S281" i="451" s="1"/>
  <c r="P281" i="451"/>
  <c r="M281" i="451"/>
  <c r="J281" i="451"/>
  <c r="G281" i="451"/>
  <c r="R280" i="451"/>
  <c r="S280" i="451" s="1"/>
  <c r="T280" i="451" s="1"/>
  <c r="P280" i="451"/>
  <c r="M280" i="451"/>
  <c r="J280" i="451"/>
  <c r="G280" i="451"/>
  <c r="R279" i="451"/>
  <c r="S279" i="451" s="1"/>
  <c r="P279" i="451"/>
  <c r="M279" i="451"/>
  <c r="J279" i="451"/>
  <c r="G279" i="451"/>
  <c r="R278" i="451"/>
  <c r="S278" i="451" s="1"/>
  <c r="P278" i="451"/>
  <c r="M278" i="451"/>
  <c r="J278" i="451"/>
  <c r="G278" i="451"/>
  <c r="R277" i="451"/>
  <c r="S277" i="451" s="1"/>
  <c r="P277" i="451"/>
  <c r="M277" i="451"/>
  <c r="J277" i="451"/>
  <c r="G277" i="451"/>
  <c r="R274" i="451"/>
  <c r="S274" i="451" s="1"/>
  <c r="T274" i="451" s="1"/>
  <c r="P274" i="451"/>
  <c r="M274" i="451"/>
  <c r="J274" i="451"/>
  <c r="G274" i="451"/>
  <c r="R273" i="451"/>
  <c r="S273" i="451" s="1"/>
  <c r="P273" i="451"/>
  <c r="M273" i="451"/>
  <c r="J273" i="451"/>
  <c r="G273" i="451"/>
  <c r="R272" i="451"/>
  <c r="S272" i="451" s="1"/>
  <c r="P272" i="451"/>
  <c r="M272" i="451"/>
  <c r="J272" i="451"/>
  <c r="G272" i="451"/>
  <c r="R271" i="451"/>
  <c r="S271" i="451" s="1"/>
  <c r="P271" i="451"/>
  <c r="M271" i="451"/>
  <c r="J271" i="451"/>
  <c r="G271" i="451"/>
  <c r="R270" i="451"/>
  <c r="S270" i="451" s="1"/>
  <c r="P270" i="451"/>
  <c r="M270" i="451"/>
  <c r="J270" i="451"/>
  <c r="G270" i="451"/>
  <c r="R269" i="451"/>
  <c r="S269" i="451" s="1"/>
  <c r="P269" i="451"/>
  <c r="M269" i="451"/>
  <c r="J269" i="451"/>
  <c r="G269" i="451"/>
  <c r="R268" i="451"/>
  <c r="S268" i="451" s="1"/>
  <c r="P268" i="451"/>
  <c r="M268" i="451"/>
  <c r="J268" i="451"/>
  <c r="G268" i="451"/>
  <c r="R267" i="451"/>
  <c r="S267" i="451" s="1"/>
  <c r="P267" i="451"/>
  <c r="M267" i="451"/>
  <c r="J267" i="451"/>
  <c r="G267" i="451"/>
  <c r="R266" i="451"/>
  <c r="S266" i="451" s="1"/>
  <c r="P266" i="451"/>
  <c r="M266" i="451"/>
  <c r="J266" i="451"/>
  <c r="G266" i="451"/>
  <c r="R265" i="451"/>
  <c r="S265" i="451" s="1"/>
  <c r="P265" i="451"/>
  <c r="M265" i="451"/>
  <c r="J265" i="451"/>
  <c r="G265" i="451"/>
  <c r="R264" i="451"/>
  <c r="S264" i="451" s="1"/>
  <c r="P264" i="451"/>
  <c r="M264" i="451"/>
  <c r="J264" i="451"/>
  <c r="G264" i="451"/>
  <c r="R263" i="451"/>
  <c r="S263" i="451" s="1"/>
  <c r="P263" i="451"/>
  <c r="M263" i="451"/>
  <c r="J263" i="451"/>
  <c r="G263" i="451"/>
  <c r="R262" i="451"/>
  <c r="S262" i="451" s="1"/>
  <c r="P262" i="451"/>
  <c r="M262" i="451"/>
  <c r="J262" i="451"/>
  <c r="G262" i="451"/>
  <c r="R261" i="451"/>
  <c r="S261" i="451" s="1"/>
  <c r="P261" i="451"/>
  <c r="M261" i="451"/>
  <c r="J261" i="451"/>
  <c r="G261" i="451"/>
  <c r="R260" i="451"/>
  <c r="S260" i="451" s="1"/>
  <c r="P260" i="451"/>
  <c r="M260" i="451"/>
  <c r="J260" i="451"/>
  <c r="G260" i="451"/>
  <c r="R259" i="451"/>
  <c r="S259" i="451" s="1"/>
  <c r="T259" i="451" s="1"/>
  <c r="P259" i="451"/>
  <c r="M259" i="451"/>
  <c r="J259" i="451"/>
  <c r="G259" i="451"/>
  <c r="R258" i="451"/>
  <c r="S258" i="451" s="1"/>
  <c r="P258" i="451"/>
  <c r="M258" i="451"/>
  <c r="J258" i="451"/>
  <c r="G258" i="451"/>
  <c r="R257" i="451"/>
  <c r="S257" i="451" s="1"/>
  <c r="P257" i="451"/>
  <c r="M257" i="451"/>
  <c r="J257" i="451"/>
  <c r="G257" i="451"/>
  <c r="R256" i="451"/>
  <c r="S256" i="451" s="1"/>
  <c r="P256" i="451"/>
  <c r="M256" i="451"/>
  <c r="J256" i="451"/>
  <c r="G256" i="451"/>
  <c r="R255" i="451"/>
  <c r="S255" i="451" s="1"/>
  <c r="P255" i="451"/>
  <c r="M255" i="451"/>
  <c r="J255" i="451"/>
  <c r="G255" i="451"/>
  <c r="R254" i="451"/>
  <c r="S254" i="451" s="1"/>
  <c r="P254" i="451"/>
  <c r="M254" i="451"/>
  <c r="J254" i="451"/>
  <c r="E254" i="451"/>
  <c r="G254" i="451" s="1"/>
  <c r="R253" i="451"/>
  <c r="S253" i="451" s="1"/>
  <c r="P253" i="451"/>
  <c r="M253" i="451"/>
  <c r="J253" i="451"/>
  <c r="G253" i="451"/>
  <c r="R249" i="451"/>
  <c r="S249" i="451" s="1"/>
  <c r="P249" i="451"/>
  <c r="M249" i="451"/>
  <c r="J249" i="451"/>
  <c r="G249" i="451"/>
  <c r="R248" i="451"/>
  <c r="S248" i="451" s="1"/>
  <c r="T248" i="451" s="1"/>
  <c r="P248" i="451"/>
  <c r="M248" i="451"/>
  <c r="J248" i="451"/>
  <c r="G248" i="451"/>
  <c r="R247" i="451"/>
  <c r="S247" i="451" s="1"/>
  <c r="P247" i="451"/>
  <c r="M247" i="451"/>
  <c r="J247" i="451"/>
  <c r="G247" i="451"/>
  <c r="R246" i="451"/>
  <c r="S246" i="451" s="1"/>
  <c r="P246" i="451"/>
  <c r="M246" i="451"/>
  <c r="J246" i="451"/>
  <c r="G246" i="451"/>
  <c r="R245" i="451"/>
  <c r="S245" i="451" s="1"/>
  <c r="P245" i="451"/>
  <c r="M245" i="451"/>
  <c r="J245" i="451"/>
  <c r="G245" i="451"/>
  <c r="R244" i="451"/>
  <c r="S244" i="451" s="1"/>
  <c r="T244" i="451" s="1"/>
  <c r="P244" i="451"/>
  <c r="M244" i="451"/>
  <c r="J244" i="451"/>
  <c r="G244" i="451"/>
  <c r="R243" i="451"/>
  <c r="S243" i="451" s="1"/>
  <c r="P243" i="451"/>
  <c r="M243" i="451"/>
  <c r="J243" i="451"/>
  <c r="G243" i="451"/>
  <c r="R242" i="451"/>
  <c r="S242" i="451" s="1"/>
  <c r="P242" i="451"/>
  <c r="M242" i="451"/>
  <c r="J242" i="451"/>
  <c r="E242" i="451"/>
  <c r="G242" i="451" s="1"/>
  <c r="R241" i="451"/>
  <c r="S241" i="451" s="1"/>
  <c r="P241" i="451"/>
  <c r="M241" i="451"/>
  <c r="J241" i="451"/>
  <c r="E241" i="451"/>
  <c r="G241" i="451" s="1"/>
  <c r="R240" i="451"/>
  <c r="S240" i="451" s="1"/>
  <c r="P240" i="451"/>
  <c r="M240" i="451"/>
  <c r="J240" i="451"/>
  <c r="G240" i="451"/>
  <c r="R239" i="451"/>
  <c r="S239" i="451" s="1"/>
  <c r="P239" i="451"/>
  <c r="M239" i="451"/>
  <c r="J239" i="451"/>
  <c r="G239" i="451"/>
  <c r="R238" i="451"/>
  <c r="S238" i="451" s="1"/>
  <c r="P238" i="451"/>
  <c r="M238" i="451"/>
  <c r="J238" i="451"/>
  <c r="G238" i="451"/>
  <c r="R237" i="451"/>
  <c r="S237" i="451" s="1"/>
  <c r="P237" i="451"/>
  <c r="M237" i="451"/>
  <c r="J237" i="451"/>
  <c r="G237" i="451"/>
  <c r="R236" i="451"/>
  <c r="S236" i="451" s="1"/>
  <c r="P236" i="451"/>
  <c r="M236" i="451"/>
  <c r="J236" i="451"/>
  <c r="E236" i="451"/>
  <c r="G236" i="451" s="1"/>
  <c r="R235" i="451"/>
  <c r="S235" i="451" s="1"/>
  <c r="P235" i="451"/>
  <c r="M235" i="451"/>
  <c r="J235" i="451"/>
  <c r="G235" i="451"/>
  <c r="S230" i="451"/>
  <c r="T230" i="451" s="1"/>
  <c r="R230" i="451"/>
  <c r="P230" i="451"/>
  <c r="P229" i="451" s="1"/>
  <c r="M230" i="451"/>
  <c r="M229" i="451" s="1"/>
  <c r="J230" i="451"/>
  <c r="J229" i="451" s="1"/>
  <c r="G230" i="451"/>
  <c r="G229" i="451"/>
  <c r="R227" i="451"/>
  <c r="S227" i="451" s="1"/>
  <c r="P227" i="451"/>
  <c r="M227" i="451"/>
  <c r="J227" i="451"/>
  <c r="G227" i="451"/>
  <c r="R226" i="451"/>
  <c r="S226" i="451" s="1"/>
  <c r="P226" i="451"/>
  <c r="M226" i="451"/>
  <c r="J226" i="451"/>
  <c r="G226" i="451"/>
  <c r="R225" i="451"/>
  <c r="S225" i="451" s="1"/>
  <c r="P225" i="451"/>
  <c r="M225" i="451"/>
  <c r="J225" i="451"/>
  <c r="G225" i="451"/>
  <c r="R224" i="451"/>
  <c r="S224" i="451" s="1"/>
  <c r="P224" i="451"/>
  <c r="M224" i="451"/>
  <c r="J224" i="451"/>
  <c r="G224" i="451"/>
  <c r="R223" i="451"/>
  <c r="S223" i="451" s="1"/>
  <c r="P223" i="451"/>
  <c r="M223" i="451"/>
  <c r="J223" i="451"/>
  <c r="G223" i="451"/>
  <c r="R222" i="451"/>
  <c r="S222" i="451" s="1"/>
  <c r="P222" i="451"/>
  <c r="M222" i="451"/>
  <c r="J222" i="451"/>
  <c r="G222" i="451"/>
  <c r="R221" i="451"/>
  <c r="S221" i="451" s="1"/>
  <c r="P221" i="451"/>
  <c r="M221" i="451"/>
  <c r="J221" i="451"/>
  <c r="G221" i="451"/>
  <c r="R220" i="451"/>
  <c r="S220" i="451" s="1"/>
  <c r="P220" i="451"/>
  <c r="M220" i="451"/>
  <c r="J220" i="451"/>
  <c r="G220" i="451"/>
  <c r="R219" i="451"/>
  <c r="S219" i="451" s="1"/>
  <c r="P219" i="451"/>
  <c r="M219" i="451"/>
  <c r="J219" i="451"/>
  <c r="G219" i="451"/>
  <c r="R218" i="451"/>
  <c r="S218" i="451" s="1"/>
  <c r="P218" i="451"/>
  <c r="M218" i="451"/>
  <c r="J218" i="451"/>
  <c r="G218" i="451"/>
  <c r="R217" i="451"/>
  <c r="S217" i="451" s="1"/>
  <c r="P217" i="451"/>
  <c r="M217" i="451"/>
  <c r="J217" i="451"/>
  <c r="G217" i="451"/>
  <c r="R216" i="451"/>
  <c r="S216" i="451" s="1"/>
  <c r="P216" i="451"/>
  <c r="M216" i="451"/>
  <c r="J216" i="451"/>
  <c r="G216" i="451"/>
  <c r="R215" i="451"/>
  <c r="S215" i="451" s="1"/>
  <c r="P215" i="451"/>
  <c r="M215" i="451"/>
  <c r="J215" i="451"/>
  <c r="G215" i="451"/>
  <c r="R214" i="451"/>
  <c r="S214" i="451" s="1"/>
  <c r="P214" i="451"/>
  <c r="M214" i="451"/>
  <c r="J214" i="451"/>
  <c r="G214" i="451"/>
  <c r="R213" i="451"/>
  <c r="S213" i="451" s="1"/>
  <c r="P213" i="451"/>
  <c r="M213" i="451"/>
  <c r="J213" i="451"/>
  <c r="G213" i="451"/>
  <c r="R212" i="451"/>
  <c r="S212" i="451" s="1"/>
  <c r="P212" i="451"/>
  <c r="M212" i="451"/>
  <c r="J212" i="451"/>
  <c r="G212" i="451"/>
  <c r="R211" i="451"/>
  <c r="S211" i="451" s="1"/>
  <c r="P211" i="451"/>
  <c r="M211" i="451"/>
  <c r="J211" i="451"/>
  <c r="G211" i="451"/>
  <c r="R210" i="451"/>
  <c r="S210" i="451" s="1"/>
  <c r="P210" i="451"/>
  <c r="M210" i="451"/>
  <c r="J210" i="451"/>
  <c r="G210" i="451"/>
  <c r="R209" i="451"/>
  <c r="S209" i="451" s="1"/>
  <c r="P209" i="451"/>
  <c r="M209" i="451"/>
  <c r="J209" i="451"/>
  <c r="G209" i="451"/>
  <c r="R208" i="451"/>
  <c r="S208" i="451" s="1"/>
  <c r="P208" i="451"/>
  <c r="M208" i="451"/>
  <c r="J208" i="451"/>
  <c r="G208" i="451"/>
  <c r="R207" i="451"/>
  <c r="S207" i="451" s="1"/>
  <c r="P207" i="451"/>
  <c r="M207" i="451"/>
  <c r="J207" i="451"/>
  <c r="G207" i="451"/>
  <c r="R206" i="451"/>
  <c r="S206" i="451" s="1"/>
  <c r="P206" i="451"/>
  <c r="M206" i="451"/>
  <c r="J206" i="451"/>
  <c r="G206" i="451"/>
  <c r="R205" i="451"/>
  <c r="S205" i="451" s="1"/>
  <c r="P205" i="451"/>
  <c r="M205" i="451"/>
  <c r="J205" i="451"/>
  <c r="G205" i="451"/>
  <c r="R204" i="451"/>
  <c r="S204" i="451" s="1"/>
  <c r="T204" i="451" s="1"/>
  <c r="P204" i="451"/>
  <c r="M204" i="451"/>
  <c r="J204" i="451"/>
  <c r="G204" i="451"/>
  <c r="R203" i="451"/>
  <c r="S203" i="451" s="1"/>
  <c r="P203" i="451"/>
  <c r="M203" i="451"/>
  <c r="J203" i="451"/>
  <c r="G203" i="451"/>
  <c r="R202" i="451"/>
  <c r="S202" i="451" s="1"/>
  <c r="P202" i="451"/>
  <c r="M202" i="451"/>
  <c r="J202" i="451"/>
  <c r="G202" i="451"/>
  <c r="R201" i="451"/>
  <c r="S201" i="451" s="1"/>
  <c r="P201" i="451"/>
  <c r="M201" i="451"/>
  <c r="J201" i="451"/>
  <c r="G201" i="451"/>
  <c r="R200" i="451"/>
  <c r="S200" i="451" s="1"/>
  <c r="P200" i="451"/>
  <c r="M200" i="451"/>
  <c r="J200" i="451"/>
  <c r="G200" i="451"/>
  <c r="R199" i="451"/>
  <c r="S199" i="451" s="1"/>
  <c r="P199" i="451"/>
  <c r="M199" i="451"/>
  <c r="J199" i="451"/>
  <c r="G199" i="451"/>
  <c r="R198" i="451"/>
  <c r="S198" i="451" s="1"/>
  <c r="P198" i="451"/>
  <c r="M198" i="451"/>
  <c r="J198" i="451"/>
  <c r="G198" i="451"/>
  <c r="R197" i="451"/>
  <c r="S197" i="451" s="1"/>
  <c r="P197" i="451"/>
  <c r="M197" i="451"/>
  <c r="J197" i="451"/>
  <c r="G197" i="451"/>
  <c r="R196" i="451"/>
  <c r="S196" i="451" s="1"/>
  <c r="P196" i="451"/>
  <c r="M196" i="451"/>
  <c r="J196" i="451"/>
  <c r="G196" i="451"/>
  <c r="R195" i="451"/>
  <c r="S195" i="451" s="1"/>
  <c r="P195" i="451"/>
  <c r="M195" i="451"/>
  <c r="J195" i="451"/>
  <c r="G195" i="451"/>
  <c r="R194" i="451"/>
  <c r="S194" i="451" s="1"/>
  <c r="P194" i="451"/>
  <c r="M194" i="451"/>
  <c r="J194" i="451"/>
  <c r="G194" i="451"/>
  <c r="R193" i="451"/>
  <c r="S193" i="451" s="1"/>
  <c r="P193" i="451"/>
  <c r="M193" i="451"/>
  <c r="J193" i="451"/>
  <c r="G193" i="451"/>
  <c r="R192" i="451"/>
  <c r="S192" i="451" s="1"/>
  <c r="P192" i="451"/>
  <c r="M192" i="451"/>
  <c r="J192" i="451"/>
  <c r="G192" i="451"/>
  <c r="R191" i="451"/>
  <c r="S191" i="451" s="1"/>
  <c r="P191" i="451"/>
  <c r="M191" i="451"/>
  <c r="J191" i="451"/>
  <c r="G191" i="451"/>
  <c r="R190" i="451"/>
  <c r="S190" i="451" s="1"/>
  <c r="P190" i="451"/>
  <c r="M190" i="451"/>
  <c r="J190" i="451"/>
  <c r="G190" i="451"/>
  <c r="R189" i="451"/>
  <c r="S189" i="451" s="1"/>
  <c r="P189" i="451"/>
  <c r="M189" i="451"/>
  <c r="J189" i="451"/>
  <c r="G189" i="451"/>
  <c r="R185" i="451"/>
  <c r="S185" i="451" s="1"/>
  <c r="P185" i="451"/>
  <c r="M185" i="451"/>
  <c r="J185" i="451"/>
  <c r="G185" i="451"/>
  <c r="R184" i="451"/>
  <c r="S184" i="451" s="1"/>
  <c r="P184" i="451"/>
  <c r="M184" i="451"/>
  <c r="J184" i="451"/>
  <c r="G184" i="451"/>
  <c r="R183" i="451"/>
  <c r="S183" i="451" s="1"/>
  <c r="P183" i="451"/>
  <c r="M183" i="451"/>
  <c r="J183" i="451"/>
  <c r="G183" i="451"/>
  <c r="R182" i="451"/>
  <c r="S182" i="451" s="1"/>
  <c r="P182" i="451"/>
  <c r="M182" i="451"/>
  <c r="J182" i="451"/>
  <c r="G182" i="451"/>
  <c r="R181" i="451"/>
  <c r="S181" i="451" s="1"/>
  <c r="T181" i="451" s="1"/>
  <c r="P181" i="451"/>
  <c r="M181" i="451"/>
  <c r="J181" i="451"/>
  <c r="G181" i="451"/>
  <c r="R180" i="451"/>
  <c r="S180" i="451" s="1"/>
  <c r="P180" i="451"/>
  <c r="M180" i="451"/>
  <c r="J180" i="451"/>
  <c r="G180" i="451"/>
  <c r="R179" i="451"/>
  <c r="S179" i="451" s="1"/>
  <c r="P179" i="451"/>
  <c r="M179" i="451"/>
  <c r="J179" i="451"/>
  <c r="G179" i="451"/>
  <c r="R178" i="451"/>
  <c r="S178" i="451" s="1"/>
  <c r="P178" i="451"/>
  <c r="M178" i="451"/>
  <c r="J178" i="451"/>
  <c r="G178" i="451"/>
  <c r="R177" i="451"/>
  <c r="S177" i="451" s="1"/>
  <c r="P177" i="451"/>
  <c r="M177" i="451"/>
  <c r="J177" i="451"/>
  <c r="G177" i="451"/>
  <c r="R176" i="451"/>
  <c r="S176" i="451" s="1"/>
  <c r="P176" i="451"/>
  <c r="M176" i="451"/>
  <c r="J176" i="451"/>
  <c r="G176" i="451"/>
  <c r="R175" i="451"/>
  <c r="S175" i="451" s="1"/>
  <c r="P175" i="451"/>
  <c r="M175" i="451"/>
  <c r="J175" i="451"/>
  <c r="G175" i="451"/>
  <c r="R174" i="451"/>
  <c r="S174" i="451" s="1"/>
  <c r="P174" i="451"/>
  <c r="M174" i="451"/>
  <c r="J174" i="451"/>
  <c r="G174" i="451"/>
  <c r="R173" i="451"/>
  <c r="S173" i="451" s="1"/>
  <c r="P173" i="451"/>
  <c r="M173" i="451"/>
  <c r="J173" i="451"/>
  <c r="E173" i="451"/>
  <c r="G173" i="451" s="1"/>
  <c r="R172" i="451"/>
  <c r="S172" i="451" s="1"/>
  <c r="P172" i="451"/>
  <c r="M172" i="451"/>
  <c r="J172" i="451"/>
  <c r="G172" i="451"/>
  <c r="R171" i="451"/>
  <c r="S171" i="451" s="1"/>
  <c r="P171" i="451"/>
  <c r="M171" i="451"/>
  <c r="J171" i="451"/>
  <c r="E171" i="451"/>
  <c r="G171" i="451" s="1"/>
  <c r="R170" i="451"/>
  <c r="S170" i="451" s="1"/>
  <c r="P170" i="451"/>
  <c r="M170" i="451"/>
  <c r="J170" i="451"/>
  <c r="R169" i="451"/>
  <c r="S169" i="451" s="1"/>
  <c r="P169" i="451"/>
  <c r="M169" i="451"/>
  <c r="J169" i="451"/>
  <c r="E169" i="451"/>
  <c r="E170" i="451" s="1"/>
  <c r="G170" i="451" s="1"/>
  <c r="R163" i="451"/>
  <c r="S163" i="451" s="1"/>
  <c r="P163" i="451"/>
  <c r="M163" i="451"/>
  <c r="J163" i="451"/>
  <c r="G163" i="451"/>
  <c r="R162" i="451"/>
  <c r="S162" i="451" s="1"/>
  <c r="P162" i="451"/>
  <c r="M162" i="451"/>
  <c r="J162" i="451"/>
  <c r="G162" i="451"/>
  <c r="R161" i="451"/>
  <c r="S161" i="451" s="1"/>
  <c r="P161" i="451"/>
  <c r="M161" i="451"/>
  <c r="J161" i="451"/>
  <c r="G161" i="451"/>
  <c r="R160" i="451"/>
  <c r="S160" i="451" s="1"/>
  <c r="P160" i="451"/>
  <c r="M160" i="451"/>
  <c r="J160" i="451"/>
  <c r="G160" i="451"/>
  <c r="R157" i="451"/>
  <c r="S157" i="451" s="1"/>
  <c r="P157" i="451"/>
  <c r="M157" i="451"/>
  <c r="J157" i="451"/>
  <c r="G157" i="451"/>
  <c r="R156" i="451"/>
  <c r="S156" i="451" s="1"/>
  <c r="P156" i="451"/>
  <c r="M156" i="451"/>
  <c r="J156" i="451"/>
  <c r="G156" i="451"/>
  <c r="R155" i="451"/>
  <c r="S155" i="451" s="1"/>
  <c r="P155" i="451"/>
  <c r="M155" i="451"/>
  <c r="J155" i="451"/>
  <c r="G155" i="451"/>
  <c r="R154" i="451"/>
  <c r="S154" i="451" s="1"/>
  <c r="P154" i="451"/>
  <c r="M154" i="451"/>
  <c r="J154" i="451"/>
  <c r="G154" i="451"/>
  <c r="R153" i="451"/>
  <c r="S153" i="451" s="1"/>
  <c r="P153" i="451"/>
  <c r="M153" i="451"/>
  <c r="J153" i="451"/>
  <c r="G153" i="451"/>
  <c r="R152" i="451"/>
  <c r="S152" i="451" s="1"/>
  <c r="P152" i="451"/>
  <c r="M152" i="451"/>
  <c r="J152" i="451"/>
  <c r="G152" i="451"/>
  <c r="R151" i="451"/>
  <c r="S151" i="451" s="1"/>
  <c r="P151" i="451"/>
  <c r="M151" i="451"/>
  <c r="J151" i="451"/>
  <c r="G151" i="451"/>
  <c r="R150" i="451"/>
  <c r="S150" i="451" s="1"/>
  <c r="P150" i="451"/>
  <c r="M150" i="451"/>
  <c r="J150" i="451"/>
  <c r="G150" i="451"/>
  <c r="R146" i="451"/>
  <c r="S146" i="451" s="1"/>
  <c r="T146" i="451" s="1"/>
  <c r="P146" i="451"/>
  <c r="M146" i="451"/>
  <c r="J146" i="451"/>
  <c r="G146" i="451"/>
  <c r="R145" i="451"/>
  <c r="S145" i="451" s="1"/>
  <c r="P145" i="451"/>
  <c r="M145" i="451"/>
  <c r="J145" i="451"/>
  <c r="E145" i="451"/>
  <c r="G145" i="451" s="1"/>
  <c r="R144" i="451"/>
  <c r="S144" i="451" s="1"/>
  <c r="P144" i="451"/>
  <c r="M144" i="451"/>
  <c r="J144" i="451"/>
  <c r="G144" i="451"/>
  <c r="R143" i="451"/>
  <c r="S143" i="451" s="1"/>
  <c r="P143" i="451"/>
  <c r="M143" i="451"/>
  <c r="J143" i="451"/>
  <c r="G143" i="451"/>
  <c r="R142" i="451"/>
  <c r="S142" i="451" s="1"/>
  <c r="P142" i="451"/>
  <c r="M142" i="451"/>
  <c r="J142" i="451"/>
  <c r="G142" i="451"/>
  <c r="R141" i="451"/>
  <c r="S141" i="451" s="1"/>
  <c r="P141" i="451"/>
  <c r="M141" i="451"/>
  <c r="J141" i="451"/>
  <c r="G141" i="451"/>
  <c r="R140" i="451"/>
  <c r="S140" i="451" s="1"/>
  <c r="P140" i="451"/>
  <c r="M140" i="451"/>
  <c r="J140" i="451"/>
  <c r="R139" i="451"/>
  <c r="S139" i="451" s="1"/>
  <c r="P139" i="451"/>
  <c r="M139" i="451"/>
  <c r="J139" i="451"/>
  <c r="G139" i="451"/>
  <c r="R138" i="451"/>
  <c r="S138" i="451" s="1"/>
  <c r="P138" i="451"/>
  <c r="M138" i="451"/>
  <c r="J138" i="451"/>
  <c r="E138" i="451"/>
  <c r="G138" i="451" s="1"/>
  <c r="R137" i="451"/>
  <c r="S137" i="451" s="1"/>
  <c r="P137" i="451"/>
  <c r="M137" i="451"/>
  <c r="J137" i="451"/>
  <c r="G137" i="451"/>
  <c r="R133" i="451"/>
  <c r="S133" i="451" s="1"/>
  <c r="P133" i="451"/>
  <c r="M133" i="451"/>
  <c r="J133" i="451"/>
  <c r="G133" i="451"/>
  <c r="R132" i="451"/>
  <c r="S132" i="451" s="1"/>
  <c r="P132" i="451"/>
  <c r="M132" i="451"/>
  <c r="J132" i="451"/>
  <c r="G132" i="451"/>
  <c r="R131" i="451"/>
  <c r="S131" i="451" s="1"/>
  <c r="P131" i="451"/>
  <c r="M131" i="451"/>
  <c r="J131" i="451"/>
  <c r="G131" i="451"/>
  <c r="R130" i="451"/>
  <c r="S130" i="451" s="1"/>
  <c r="P130" i="451"/>
  <c r="M130" i="451"/>
  <c r="J130" i="451"/>
  <c r="G130" i="451"/>
  <c r="R129" i="451"/>
  <c r="S129" i="451" s="1"/>
  <c r="P129" i="451"/>
  <c r="M129" i="451"/>
  <c r="J129" i="451"/>
  <c r="R128" i="451"/>
  <c r="S128" i="451" s="1"/>
  <c r="P128" i="451"/>
  <c r="M128" i="451"/>
  <c r="J128" i="451"/>
  <c r="E128" i="451"/>
  <c r="E129" i="451" s="1"/>
  <c r="G129" i="451" s="1"/>
  <c r="R127" i="451"/>
  <c r="S127" i="451" s="1"/>
  <c r="P127" i="451"/>
  <c r="M127" i="451"/>
  <c r="J127" i="451"/>
  <c r="G127" i="451"/>
  <c r="R126" i="451"/>
  <c r="S126" i="451" s="1"/>
  <c r="P126" i="451"/>
  <c r="M126" i="451"/>
  <c r="J126" i="451"/>
  <c r="G126" i="451"/>
  <c r="R125" i="451"/>
  <c r="S125" i="451" s="1"/>
  <c r="P125" i="451"/>
  <c r="M125" i="451"/>
  <c r="J125" i="451"/>
  <c r="G125" i="451"/>
  <c r="R124" i="451"/>
  <c r="S124" i="451" s="1"/>
  <c r="P124" i="451"/>
  <c r="M124" i="451"/>
  <c r="J124" i="451"/>
  <c r="G124" i="451"/>
  <c r="R123" i="451"/>
  <c r="S123" i="451" s="1"/>
  <c r="P123" i="451"/>
  <c r="M123" i="451"/>
  <c r="J123" i="451"/>
  <c r="E123" i="451"/>
  <c r="G123" i="451" s="1"/>
  <c r="R122" i="451"/>
  <c r="S122" i="451" s="1"/>
  <c r="P122" i="451"/>
  <c r="M122" i="451"/>
  <c r="J122" i="451"/>
  <c r="E122" i="451"/>
  <c r="G122" i="451" s="1"/>
  <c r="R121" i="451"/>
  <c r="S121" i="451" s="1"/>
  <c r="P121" i="451"/>
  <c r="M121" i="451"/>
  <c r="J121" i="451"/>
  <c r="G121" i="451"/>
  <c r="R117" i="451"/>
  <c r="S117" i="451" s="1"/>
  <c r="P117" i="451"/>
  <c r="M117" i="451"/>
  <c r="J117" i="451"/>
  <c r="G117" i="451"/>
  <c r="R116" i="451"/>
  <c r="S116" i="451" s="1"/>
  <c r="P116" i="451"/>
  <c r="M116" i="451"/>
  <c r="J116" i="451"/>
  <c r="G116" i="451"/>
  <c r="R115" i="451"/>
  <c r="S115" i="451" s="1"/>
  <c r="P115" i="451"/>
  <c r="M115" i="451"/>
  <c r="J115" i="451"/>
  <c r="G115" i="451"/>
  <c r="R114" i="451"/>
  <c r="S114" i="451" s="1"/>
  <c r="P114" i="451"/>
  <c r="M114" i="451"/>
  <c r="J114" i="451"/>
  <c r="G114" i="451"/>
  <c r="R113" i="451"/>
  <c r="S113" i="451" s="1"/>
  <c r="P113" i="451"/>
  <c r="M113" i="451"/>
  <c r="J113" i="451"/>
  <c r="G113" i="451"/>
  <c r="R112" i="451"/>
  <c r="S112" i="451" s="1"/>
  <c r="P112" i="451"/>
  <c r="M112" i="451"/>
  <c r="J112" i="451"/>
  <c r="G112" i="451"/>
  <c r="R111" i="451"/>
  <c r="S111" i="451" s="1"/>
  <c r="P111" i="451"/>
  <c r="M111" i="451"/>
  <c r="J111" i="451"/>
  <c r="G111" i="451"/>
  <c r="R107" i="451"/>
  <c r="S107" i="451" s="1"/>
  <c r="P107" i="451"/>
  <c r="M107" i="451"/>
  <c r="J107" i="451"/>
  <c r="G107" i="451"/>
  <c r="R106" i="451"/>
  <c r="S106" i="451" s="1"/>
  <c r="P106" i="451"/>
  <c r="M106" i="451"/>
  <c r="J106" i="451"/>
  <c r="G106" i="451"/>
  <c r="S105" i="451"/>
  <c r="R105" i="451"/>
  <c r="P105" i="451"/>
  <c r="M105" i="451"/>
  <c r="J105" i="451"/>
  <c r="G105" i="451"/>
  <c r="R104" i="451"/>
  <c r="S104" i="451" s="1"/>
  <c r="P104" i="451"/>
  <c r="M104" i="451"/>
  <c r="J104" i="451"/>
  <c r="G104" i="451"/>
  <c r="R103" i="451"/>
  <c r="S103" i="451" s="1"/>
  <c r="P103" i="451"/>
  <c r="M103" i="451"/>
  <c r="J103" i="451"/>
  <c r="G103" i="451"/>
  <c r="R102" i="451"/>
  <c r="S102" i="451" s="1"/>
  <c r="P102" i="451"/>
  <c r="M102" i="451"/>
  <c r="J102" i="451"/>
  <c r="G102" i="451"/>
  <c r="R101" i="451"/>
  <c r="S101" i="451" s="1"/>
  <c r="P101" i="451"/>
  <c r="M101" i="451"/>
  <c r="J101" i="451"/>
  <c r="G101" i="451"/>
  <c r="R97" i="451"/>
  <c r="S97" i="451" s="1"/>
  <c r="P97" i="451"/>
  <c r="M97" i="451"/>
  <c r="J97" i="451"/>
  <c r="G97" i="451"/>
  <c r="R96" i="451"/>
  <c r="S96" i="451" s="1"/>
  <c r="P96" i="451"/>
  <c r="M96" i="451"/>
  <c r="J96" i="451"/>
  <c r="G96" i="451"/>
  <c r="R95" i="451"/>
  <c r="S95" i="451" s="1"/>
  <c r="P95" i="451"/>
  <c r="M95" i="451"/>
  <c r="J95" i="451"/>
  <c r="G95" i="451"/>
  <c r="R94" i="451"/>
  <c r="S94" i="451" s="1"/>
  <c r="P94" i="451"/>
  <c r="M94" i="451"/>
  <c r="J94" i="451"/>
  <c r="G94" i="451"/>
  <c r="R93" i="451"/>
  <c r="S93" i="451" s="1"/>
  <c r="P93" i="451"/>
  <c r="M93" i="451"/>
  <c r="J93" i="451"/>
  <c r="G93" i="451"/>
  <c r="R92" i="451"/>
  <c r="S92" i="451" s="1"/>
  <c r="P92" i="451"/>
  <c r="M92" i="451"/>
  <c r="J92" i="451"/>
  <c r="G92" i="451"/>
  <c r="R91" i="451"/>
  <c r="S91" i="451" s="1"/>
  <c r="P91" i="451"/>
  <c r="M91" i="451"/>
  <c r="J91" i="451"/>
  <c r="G91" i="451"/>
  <c r="R90" i="451"/>
  <c r="S90" i="451" s="1"/>
  <c r="P90" i="451"/>
  <c r="M90" i="451"/>
  <c r="J90" i="451"/>
  <c r="G90" i="451"/>
  <c r="R89" i="451"/>
  <c r="S89" i="451" s="1"/>
  <c r="P89" i="451"/>
  <c r="M89" i="451"/>
  <c r="J89" i="451"/>
  <c r="G89" i="451"/>
  <c r="R88" i="451"/>
  <c r="S88" i="451" s="1"/>
  <c r="P88" i="451"/>
  <c r="M88" i="451"/>
  <c r="J88" i="451"/>
  <c r="G88" i="451"/>
  <c r="R87" i="451"/>
  <c r="S87" i="451" s="1"/>
  <c r="P87" i="451"/>
  <c r="M87" i="451"/>
  <c r="J87" i="451"/>
  <c r="G87" i="451"/>
  <c r="R86" i="451"/>
  <c r="S86" i="451" s="1"/>
  <c r="P86" i="451"/>
  <c r="M86" i="451"/>
  <c r="J86" i="451"/>
  <c r="G86" i="451"/>
  <c r="R85" i="451"/>
  <c r="S85" i="451" s="1"/>
  <c r="P85" i="451"/>
  <c r="M85" i="451"/>
  <c r="J85" i="451"/>
  <c r="G85" i="451"/>
  <c r="R84" i="451"/>
  <c r="S84" i="451" s="1"/>
  <c r="P84" i="451"/>
  <c r="M84" i="451"/>
  <c r="J84" i="451"/>
  <c r="G84" i="451"/>
  <c r="R83" i="451"/>
  <c r="S83" i="451" s="1"/>
  <c r="P83" i="451"/>
  <c r="M83" i="451"/>
  <c r="J83" i="451"/>
  <c r="G83" i="451"/>
  <c r="R82" i="451"/>
  <c r="S82" i="451" s="1"/>
  <c r="P82" i="451"/>
  <c r="M82" i="451"/>
  <c r="J82" i="451"/>
  <c r="G82" i="451"/>
  <c r="R81" i="451"/>
  <c r="S81" i="451" s="1"/>
  <c r="P81" i="451"/>
  <c r="M81" i="451"/>
  <c r="J81" i="451"/>
  <c r="G81" i="451"/>
  <c r="R80" i="451"/>
  <c r="S80" i="451" s="1"/>
  <c r="P80" i="451"/>
  <c r="M80" i="451"/>
  <c r="J80" i="451"/>
  <c r="G80" i="451"/>
  <c r="R79" i="451"/>
  <c r="S79" i="451" s="1"/>
  <c r="P79" i="451"/>
  <c r="M79" i="451"/>
  <c r="J79" i="451"/>
  <c r="G79" i="451"/>
  <c r="R78" i="451"/>
  <c r="S78" i="451" s="1"/>
  <c r="P78" i="451"/>
  <c r="M78" i="451"/>
  <c r="J78" i="451"/>
  <c r="G78" i="451"/>
  <c r="R77" i="451"/>
  <c r="S77" i="451" s="1"/>
  <c r="P77" i="451"/>
  <c r="M77" i="451"/>
  <c r="J77" i="451"/>
  <c r="G77" i="451"/>
  <c r="R76" i="451"/>
  <c r="S76" i="451" s="1"/>
  <c r="P76" i="451"/>
  <c r="M76" i="451"/>
  <c r="J76" i="451"/>
  <c r="G76" i="451"/>
  <c r="R75" i="451"/>
  <c r="S75" i="451" s="1"/>
  <c r="P75" i="451"/>
  <c r="M75" i="451"/>
  <c r="J75" i="451"/>
  <c r="G75" i="451"/>
  <c r="R74" i="451"/>
  <c r="S74" i="451" s="1"/>
  <c r="P74" i="451"/>
  <c r="M74" i="451"/>
  <c r="J74" i="451"/>
  <c r="G74" i="451"/>
  <c r="R70" i="451"/>
  <c r="S70" i="451" s="1"/>
  <c r="P70" i="451"/>
  <c r="M70" i="451"/>
  <c r="G70" i="451"/>
  <c r="R69" i="451"/>
  <c r="S69" i="451" s="1"/>
  <c r="P69" i="451"/>
  <c r="M69" i="451"/>
  <c r="G69" i="451"/>
  <c r="R68" i="451"/>
  <c r="S68" i="451" s="1"/>
  <c r="P68" i="451"/>
  <c r="M68" i="451"/>
  <c r="G68" i="451"/>
  <c r="R67" i="451"/>
  <c r="S67" i="451" s="1"/>
  <c r="P67" i="451"/>
  <c r="M67" i="451"/>
  <c r="G67" i="451"/>
  <c r="R66" i="451"/>
  <c r="S66" i="451" s="1"/>
  <c r="P66" i="451"/>
  <c r="M66" i="451"/>
  <c r="G66" i="451"/>
  <c r="R65" i="451"/>
  <c r="S65" i="451" s="1"/>
  <c r="P65" i="451"/>
  <c r="M65" i="451"/>
  <c r="G65" i="451"/>
  <c r="R64" i="451"/>
  <c r="S64" i="451" s="1"/>
  <c r="P64" i="451"/>
  <c r="M64" i="451"/>
  <c r="G64" i="451"/>
  <c r="R63" i="451"/>
  <c r="S63" i="451" s="1"/>
  <c r="P63" i="451"/>
  <c r="M63" i="451"/>
  <c r="G63" i="451"/>
  <c r="R62" i="451"/>
  <c r="S62" i="451" s="1"/>
  <c r="P62" i="451"/>
  <c r="M62" i="451"/>
  <c r="G62" i="451"/>
  <c r="R61" i="451"/>
  <c r="S61" i="451" s="1"/>
  <c r="P61" i="451"/>
  <c r="M61" i="451"/>
  <c r="G61" i="451"/>
  <c r="R60" i="451"/>
  <c r="S60" i="451" s="1"/>
  <c r="P60" i="451"/>
  <c r="M60" i="451"/>
  <c r="G60" i="451"/>
  <c r="R59" i="451"/>
  <c r="S59" i="451" s="1"/>
  <c r="P59" i="451"/>
  <c r="M59" i="451"/>
  <c r="G59" i="451"/>
  <c r="R58" i="451"/>
  <c r="S58" i="451" s="1"/>
  <c r="P58" i="451"/>
  <c r="M58" i="451"/>
  <c r="G58" i="451"/>
  <c r="R57" i="451"/>
  <c r="S57" i="451" s="1"/>
  <c r="P57" i="451"/>
  <c r="M57" i="451"/>
  <c r="G57" i="451"/>
  <c r="R56" i="451"/>
  <c r="S56" i="451" s="1"/>
  <c r="P56" i="451"/>
  <c r="M56" i="451"/>
  <c r="G56" i="451"/>
  <c r="R55" i="451"/>
  <c r="S55" i="451" s="1"/>
  <c r="P55" i="451"/>
  <c r="M55" i="451"/>
  <c r="G55" i="451"/>
  <c r="R54" i="451"/>
  <c r="S54" i="451" s="1"/>
  <c r="P54" i="451"/>
  <c r="M54" i="451"/>
  <c r="G54" i="451"/>
  <c r="R53" i="451"/>
  <c r="S53" i="451" s="1"/>
  <c r="P53" i="451"/>
  <c r="M53" i="451"/>
  <c r="G53" i="451"/>
  <c r="J52" i="451"/>
  <c r="R49" i="451"/>
  <c r="S49" i="451" s="1"/>
  <c r="P49" i="451"/>
  <c r="M49" i="451"/>
  <c r="J49" i="451"/>
  <c r="G49" i="451"/>
  <c r="R48" i="451"/>
  <c r="S48" i="451" s="1"/>
  <c r="P48" i="451"/>
  <c r="M48" i="451"/>
  <c r="J48" i="451"/>
  <c r="G48" i="451"/>
  <c r="R47" i="451"/>
  <c r="S47" i="451" s="1"/>
  <c r="P47" i="451"/>
  <c r="M47" i="451"/>
  <c r="J47" i="451"/>
  <c r="G47" i="451"/>
  <c r="R46" i="451"/>
  <c r="S46" i="451" s="1"/>
  <c r="P46" i="451"/>
  <c r="M46" i="451"/>
  <c r="J46" i="451"/>
  <c r="G46" i="451"/>
  <c r="R45" i="451"/>
  <c r="S45" i="451" s="1"/>
  <c r="P45" i="451"/>
  <c r="M45" i="451"/>
  <c r="J45" i="451"/>
  <c r="G45" i="451"/>
  <c r="R44" i="451"/>
  <c r="S44" i="451" s="1"/>
  <c r="P44" i="451"/>
  <c r="M44" i="451"/>
  <c r="J44" i="451"/>
  <c r="G44" i="451"/>
  <c r="R43" i="451"/>
  <c r="S43" i="451" s="1"/>
  <c r="P43" i="451"/>
  <c r="M43" i="451"/>
  <c r="J43" i="451"/>
  <c r="G43" i="451"/>
  <c r="R42" i="451"/>
  <c r="S42" i="451" s="1"/>
  <c r="P42" i="451"/>
  <c r="M42" i="451"/>
  <c r="J42" i="451"/>
  <c r="G42" i="451"/>
  <c r="R41" i="451"/>
  <c r="S41" i="451" s="1"/>
  <c r="P41" i="451"/>
  <c r="M41" i="451"/>
  <c r="J41" i="451"/>
  <c r="G41" i="451"/>
  <c r="R40" i="451"/>
  <c r="S40" i="451" s="1"/>
  <c r="P40" i="451"/>
  <c r="M40" i="451"/>
  <c r="J40" i="451"/>
  <c r="G40" i="451"/>
  <c r="R39" i="451"/>
  <c r="S39" i="451" s="1"/>
  <c r="P39" i="451"/>
  <c r="M39" i="451"/>
  <c r="J39" i="451"/>
  <c r="G39" i="451"/>
  <c r="R38" i="451"/>
  <c r="S38" i="451" s="1"/>
  <c r="P38" i="451"/>
  <c r="M38" i="451"/>
  <c r="J38" i="451"/>
  <c r="G38" i="451"/>
  <c r="R37" i="451"/>
  <c r="S37" i="451" s="1"/>
  <c r="P37" i="451"/>
  <c r="M37" i="451"/>
  <c r="J37" i="451"/>
  <c r="G37" i="451"/>
  <c r="R36" i="451"/>
  <c r="S36" i="451" s="1"/>
  <c r="P36" i="451"/>
  <c r="M36" i="451"/>
  <c r="J36" i="451"/>
  <c r="G36" i="451"/>
  <c r="R35" i="451"/>
  <c r="S35" i="451" s="1"/>
  <c r="P35" i="451"/>
  <c r="M35" i="451"/>
  <c r="J35" i="451"/>
  <c r="G35" i="451"/>
  <c r="R34" i="451"/>
  <c r="S34" i="451" s="1"/>
  <c r="P34" i="451"/>
  <c r="M34" i="451"/>
  <c r="J34" i="451"/>
  <c r="G34" i="451"/>
  <c r="R33" i="451"/>
  <c r="S33" i="451" s="1"/>
  <c r="P33" i="451"/>
  <c r="M33" i="451"/>
  <c r="J33" i="451"/>
  <c r="G33" i="451"/>
  <c r="R32" i="451"/>
  <c r="S32" i="451" s="1"/>
  <c r="P32" i="451"/>
  <c r="M32" i="451"/>
  <c r="J32" i="451"/>
  <c r="G32" i="451"/>
  <c r="R31" i="451"/>
  <c r="S31" i="451" s="1"/>
  <c r="P31" i="451"/>
  <c r="M31" i="451"/>
  <c r="J31" i="451"/>
  <c r="G31" i="451"/>
  <c r="R30" i="451"/>
  <c r="S30" i="451" s="1"/>
  <c r="P30" i="451"/>
  <c r="M30" i="451"/>
  <c r="J30" i="451"/>
  <c r="G30" i="451"/>
  <c r="R27" i="451"/>
  <c r="S27" i="451" s="1"/>
  <c r="P27" i="451"/>
  <c r="M27" i="451"/>
  <c r="J27" i="451"/>
  <c r="G27" i="451"/>
  <c r="G25" i="451" s="1"/>
  <c r="R26" i="451"/>
  <c r="S26" i="451" s="1"/>
  <c r="P26" i="451"/>
  <c r="M26" i="451"/>
  <c r="J26" i="451"/>
  <c r="G26" i="451"/>
  <c r="E16" i="451"/>
  <c r="T104" i="451" l="1"/>
  <c r="T130" i="451"/>
  <c r="T153" i="451"/>
  <c r="T157" i="451"/>
  <c r="T114" i="451"/>
  <c r="T163" i="451"/>
  <c r="T263" i="451"/>
  <c r="T339" i="451"/>
  <c r="T75" i="451"/>
  <c r="T79" i="451"/>
  <c r="T87" i="451"/>
  <c r="J110" i="451"/>
  <c r="T112" i="451"/>
  <c r="T123" i="451"/>
  <c r="T151" i="451"/>
  <c r="P188" i="451"/>
  <c r="T198" i="451"/>
  <c r="T214" i="451"/>
  <c r="T218" i="451"/>
  <c r="T282" i="451"/>
  <c r="T286" i="451"/>
  <c r="T290" i="451"/>
  <c r="M297" i="451"/>
  <c r="T78" i="451"/>
  <c r="T82" i="451"/>
  <c r="M110" i="451"/>
  <c r="T126" i="451"/>
  <c r="T150" i="451"/>
  <c r="T197" i="451"/>
  <c r="T201" i="451"/>
  <c r="T213" i="451"/>
  <c r="T237" i="451"/>
  <c r="T241" i="451"/>
  <c r="T249" i="451"/>
  <c r="T306" i="451"/>
  <c r="T309" i="451"/>
  <c r="T310" i="451"/>
  <c r="T105" i="451"/>
  <c r="T34" i="451"/>
  <c r="T54" i="451"/>
  <c r="T55" i="451"/>
  <c r="T56" i="451"/>
  <c r="T57" i="451"/>
  <c r="T58" i="451"/>
  <c r="T84" i="451"/>
  <c r="T103" i="451"/>
  <c r="T113" i="451"/>
  <c r="T141" i="451"/>
  <c r="T145" i="451"/>
  <c r="T172" i="451"/>
  <c r="T176" i="451"/>
  <c r="T191" i="451"/>
  <c r="T195" i="451"/>
  <c r="T199" i="451"/>
  <c r="T215" i="451"/>
  <c r="T227" i="451"/>
  <c r="T283" i="451"/>
  <c r="T291" i="451"/>
  <c r="T294" i="451"/>
  <c r="T320" i="451"/>
  <c r="T340" i="451"/>
  <c r="T347" i="451"/>
  <c r="T351" i="451"/>
  <c r="T300" i="451"/>
  <c r="T303" i="451"/>
  <c r="T311" i="451"/>
  <c r="T314" i="451"/>
  <c r="T322" i="451"/>
  <c r="T326" i="451"/>
  <c r="T330" i="451"/>
  <c r="T365" i="451"/>
  <c r="T83" i="451"/>
  <c r="T64" i="451"/>
  <c r="T65" i="451"/>
  <c r="T66" i="451"/>
  <c r="T67" i="451"/>
  <c r="T85" i="451"/>
  <c r="T91" i="451"/>
  <c r="G128" i="451"/>
  <c r="T129" i="451"/>
  <c r="T133" i="451"/>
  <c r="T139" i="451"/>
  <c r="T144" i="451"/>
  <c r="T155" i="451"/>
  <c r="T175" i="451"/>
  <c r="T200" i="451"/>
  <c r="T203" i="451"/>
  <c r="T207" i="451"/>
  <c r="T236" i="451"/>
  <c r="P234" i="451"/>
  <c r="T240" i="451"/>
  <c r="T243" i="451"/>
  <c r="T247" i="451"/>
  <c r="T256" i="451"/>
  <c r="T264" i="451"/>
  <c r="T267" i="451"/>
  <c r="T281" i="451"/>
  <c r="T292" i="451"/>
  <c r="T316" i="451"/>
  <c r="T343" i="451"/>
  <c r="T355" i="451"/>
  <c r="T37" i="451"/>
  <c r="T41" i="451"/>
  <c r="T45" i="451"/>
  <c r="T212" i="451"/>
  <c r="T254" i="451"/>
  <c r="T313" i="451"/>
  <c r="T317" i="451"/>
  <c r="T321" i="451"/>
  <c r="T337" i="451"/>
  <c r="T344" i="451"/>
  <c r="C13" i="456"/>
  <c r="D12" i="456"/>
  <c r="T93" i="451"/>
  <c r="T202" i="451"/>
  <c r="T299" i="451"/>
  <c r="T372" i="451"/>
  <c r="J25" i="451"/>
  <c r="P25" i="451"/>
  <c r="M29" i="451"/>
  <c r="T32" i="451"/>
  <c r="P29" i="451"/>
  <c r="T39" i="451"/>
  <c r="T43" i="451"/>
  <c r="T47" i="451"/>
  <c r="G52" i="451"/>
  <c r="T68" i="451"/>
  <c r="T69" i="451"/>
  <c r="T70" i="451"/>
  <c r="T76" i="451"/>
  <c r="T92" i="451"/>
  <c r="T101" i="451"/>
  <c r="T115" i="451"/>
  <c r="T124" i="451"/>
  <c r="T169" i="451"/>
  <c r="T216" i="451"/>
  <c r="T219" i="451"/>
  <c r="S229" i="451"/>
  <c r="T238" i="451"/>
  <c r="T257" i="451"/>
  <c r="T268" i="451"/>
  <c r="T271" i="451"/>
  <c r="T307" i="451"/>
  <c r="M25" i="451"/>
  <c r="T27" i="451"/>
  <c r="T33" i="451"/>
  <c r="T36" i="451"/>
  <c r="T40" i="451"/>
  <c r="T44" i="451"/>
  <c r="T48" i="451"/>
  <c r="T60" i="451"/>
  <c r="T61" i="451"/>
  <c r="T62" i="451"/>
  <c r="T74" i="451"/>
  <c r="T89" i="451"/>
  <c r="T96" i="451"/>
  <c r="T116" i="451"/>
  <c r="T138" i="451"/>
  <c r="P136" i="451"/>
  <c r="T142" i="451"/>
  <c r="M149" i="451"/>
  <c r="P149" i="451"/>
  <c r="J159" i="451"/>
  <c r="T162" i="451"/>
  <c r="T174" i="451"/>
  <c r="T183" i="451"/>
  <c r="T196" i="451"/>
  <c r="T205" i="451"/>
  <c r="T211" i="451"/>
  <c r="T217" i="451"/>
  <c r="T220" i="451"/>
  <c r="T223" i="451"/>
  <c r="T242" i="451"/>
  <c r="T246" i="451"/>
  <c r="T262" i="451"/>
  <c r="T269" i="451"/>
  <c r="T278" i="451"/>
  <c r="T289" i="451"/>
  <c r="T305" i="451"/>
  <c r="T325" i="451"/>
  <c r="T331" i="451"/>
  <c r="T334" i="451"/>
  <c r="T338" i="451"/>
  <c r="T349" i="451"/>
  <c r="T353" i="451"/>
  <c r="T359" i="451"/>
  <c r="T363" i="451"/>
  <c r="T384" i="451"/>
  <c r="T396" i="451"/>
  <c r="T400" i="451"/>
  <c r="T190" i="451"/>
  <c r="T206" i="451"/>
  <c r="T222" i="451"/>
  <c r="T140" i="451"/>
  <c r="T312" i="451"/>
  <c r="P368" i="451"/>
  <c r="T117" i="451"/>
  <c r="T125" i="451"/>
  <c r="P168" i="451"/>
  <c r="J168" i="451"/>
  <c r="M188" i="451"/>
  <c r="T194" i="451"/>
  <c r="T210" i="451"/>
  <c r="T226" i="451"/>
  <c r="T26" i="451"/>
  <c r="T35" i="451"/>
  <c r="G29" i="451"/>
  <c r="J29" i="451"/>
  <c r="T31" i="451"/>
  <c r="T38" i="451"/>
  <c r="T42" i="451"/>
  <c r="T49" i="451"/>
  <c r="G120" i="451"/>
  <c r="M120" i="451"/>
  <c r="G149" i="451"/>
  <c r="T152" i="451"/>
  <c r="T192" i="451"/>
  <c r="T208" i="451"/>
  <c r="T224" i="451"/>
  <c r="T261" i="451"/>
  <c r="T273" i="451"/>
  <c r="T288" i="451"/>
  <c r="T302" i="451"/>
  <c r="T345" i="451"/>
  <c r="P73" i="451"/>
  <c r="T80" i="451"/>
  <c r="T94" i="451"/>
  <c r="J100" i="451"/>
  <c r="T106" i="451"/>
  <c r="E140" i="451"/>
  <c r="G140" i="451" s="1"/>
  <c r="G136" i="451" s="1"/>
  <c r="T127" i="451"/>
  <c r="T131" i="451"/>
  <c r="M159" i="451"/>
  <c r="T170" i="451"/>
  <c r="T221" i="451"/>
  <c r="J252" i="451"/>
  <c r="M252" i="451"/>
  <c r="T265" i="451"/>
  <c r="T284" i="451"/>
  <c r="T301" i="451"/>
  <c r="T327" i="451"/>
  <c r="T332" i="451"/>
  <c r="T371" i="451"/>
  <c r="T393" i="451"/>
  <c r="T394" i="451"/>
  <c r="T395" i="451"/>
  <c r="T63" i="451"/>
  <c r="G73" i="451"/>
  <c r="T81" i="451"/>
  <c r="T90" i="451"/>
  <c r="T95" i="451"/>
  <c r="P100" i="451"/>
  <c r="G100" i="451"/>
  <c r="T102" i="451"/>
  <c r="T107" i="451"/>
  <c r="T132" i="451"/>
  <c r="M136" i="451"/>
  <c r="T154" i="451"/>
  <c r="T156" i="451"/>
  <c r="T161" i="451"/>
  <c r="T171" i="451"/>
  <c r="T184" i="451"/>
  <c r="M234" i="451"/>
  <c r="T239" i="451"/>
  <c r="T258" i="451"/>
  <c r="T260" i="451"/>
  <c r="T272" i="451"/>
  <c r="J276" i="451"/>
  <c r="T279" i="451"/>
  <c r="T285" i="451"/>
  <c r="T287" i="451"/>
  <c r="T304" i="451"/>
  <c r="T315" i="451"/>
  <c r="T328" i="451"/>
  <c r="T336" i="451"/>
  <c r="T348" i="451"/>
  <c r="T352" i="451"/>
  <c r="T356" i="451"/>
  <c r="T360" i="451"/>
  <c r="J368" i="451"/>
  <c r="T382" i="451"/>
  <c r="T383" i="451"/>
  <c r="T397" i="451"/>
  <c r="T398" i="451"/>
  <c r="T399" i="451"/>
  <c r="P120" i="451"/>
  <c r="S29" i="451"/>
  <c r="T53" i="451"/>
  <c r="S52" i="451"/>
  <c r="T137" i="451"/>
  <c r="S136" i="451"/>
  <c r="T189" i="451"/>
  <c r="S188" i="451"/>
  <c r="T235" i="451"/>
  <c r="S234" i="451"/>
  <c r="T369" i="451"/>
  <c r="S368" i="451"/>
  <c r="T121" i="451"/>
  <c r="S120" i="451"/>
  <c r="T77" i="451"/>
  <c r="S73" i="451"/>
  <c r="T173" i="451"/>
  <c r="S168" i="451"/>
  <c r="T329" i="451"/>
  <c r="T358" i="451"/>
  <c r="T30" i="451"/>
  <c r="S149" i="451"/>
  <c r="S25" i="451"/>
  <c r="P52" i="451"/>
  <c r="J73" i="451"/>
  <c r="P110" i="451"/>
  <c r="J136" i="451"/>
  <c r="P159" i="451"/>
  <c r="G169" i="451"/>
  <c r="G168" i="451" s="1"/>
  <c r="M168" i="451"/>
  <c r="J188" i="451"/>
  <c r="J167" i="451" s="1"/>
  <c r="J234" i="451"/>
  <c r="P252" i="451"/>
  <c r="P233" i="451" s="1"/>
  <c r="J297" i="451"/>
  <c r="S297" i="451"/>
  <c r="G297" i="451"/>
  <c r="T342" i="451"/>
  <c r="T361" i="451"/>
  <c r="T46" i="451"/>
  <c r="T59" i="451"/>
  <c r="T122" i="451"/>
  <c r="T143" i="451"/>
  <c r="T177" i="451"/>
  <c r="T266" i="451"/>
  <c r="S276" i="451"/>
  <c r="T277" i="451"/>
  <c r="T293" i="451"/>
  <c r="M52" i="451"/>
  <c r="J120" i="451"/>
  <c r="G188" i="451"/>
  <c r="G234" i="451"/>
  <c r="M73" i="451"/>
  <c r="S100" i="451"/>
  <c r="M100" i="451"/>
  <c r="G110" i="451"/>
  <c r="T111" i="451"/>
  <c r="S110" i="451"/>
  <c r="J149" i="451"/>
  <c r="G159" i="451"/>
  <c r="T160" i="451"/>
  <c r="S159" i="451"/>
  <c r="V159" i="451" s="1"/>
  <c r="T193" i="451"/>
  <c r="T209" i="451"/>
  <c r="T225" i="451"/>
  <c r="G252" i="451"/>
  <c r="T253" i="451"/>
  <c r="S252" i="451"/>
  <c r="T270" i="451"/>
  <c r="G276" i="451"/>
  <c r="M276" i="451"/>
  <c r="P276" i="451"/>
  <c r="T298" i="451"/>
  <c r="P297" i="451"/>
  <c r="T333" i="451"/>
  <c r="T364" i="451"/>
  <c r="T373" i="451"/>
  <c r="T381" i="451"/>
  <c r="T341" i="451"/>
  <c r="T357" i="451"/>
  <c r="M368" i="451"/>
  <c r="K73" i="450"/>
  <c r="D73" i="450"/>
  <c r="R44" i="450"/>
  <c r="S44" i="450" s="1"/>
  <c r="P44" i="450"/>
  <c r="M44" i="450"/>
  <c r="J44" i="450"/>
  <c r="G44" i="450"/>
  <c r="R43" i="450"/>
  <c r="S43" i="450" s="1"/>
  <c r="P43" i="450"/>
  <c r="M43" i="450"/>
  <c r="J43" i="450"/>
  <c r="G43" i="450"/>
  <c r="R42" i="450"/>
  <c r="S42" i="450" s="1"/>
  <c r="P42" i="450"/>
  <c r="M42" i="450"/>
  <c r="J42" i="450"/>
  <c r="G42" i="450"/>
  <c r="R41" i="450"/>
  <c r="S41" i="450" s="1"/>
  <c r="P41" i="450"/>
  <c r="M41" i="450"/>
  <c r="J41" i="450"/>
  <c r="G41" i="450"/>
  <c r="R40" i="450"/>
  <c r="S40" i="450" s="1"/>
  <c r="P40" i="450"/>
  <c r="M40" i="450"/>
  <c r="J40" i="450"/>
  <c r="G40" i="450"/>
  <c r="R39" i="450"/>
  <c r="S39" i="450" s="1"/>
  <c r="P39" i="450"/>
  <c r="M39" i="450"/>
  <c r="J39" i="450"/>
  <c r="G39" i="450"/>
  <c r="R38" i="450"/>
  <c r="S38" i="450" s="1"/>
  <c r="P38" i="450"/>
  <c r="M38" i="450"/>
  <c r="J38" i="450"/>
  <c r="G38" i="450"/>
  <c r="R37" i="450"/>
  <c r="S37" i="450" s="1"/>
  <c r="P37" i="450"/>
  <c r="M37" i="450"/>
  <c r="J37" i="450"/>
  <c r="G37" i="450"/>
  <c r="R36" i="450"/>
  <c r="S36" i="450" s="1"/>
  <c r="P36" i="450"/>
  <c r="M36" i="450"/>
  <c r="J36" i="450"/>
  <c r="G36" i="450"/>
  <c r="R35" i="450"/>
  <c r="S35" i="450" s="1"/>
  <c r="P35" i="450"/>
  <c r="M35" i="450"/>
  <c r="J35" i="450"/>
  <c r="G35" i="450"/>
  <c r="R34" i="450"/>
  <c r="S34" i="450" s="1"/>
  <c r="P34" i="450"/>
  <c r="M34" i="450"/>
  <c r="J34" i="450"/>
  <c r="G34" i="450"/>
  <c r="R33" i="450"/>
  <c r="S33" i="450" s="1"/>
  <c r="P33" i="450"/>
  <c r="M33" i="450"/>
  <c r="J33" i="450"/>
  <c r="G33" i="450"/>
  <c r="R32" i="450"/>
  <c r="S32" i="450" s="1"/>
  <c r="P32" i="450"/>
  <c r="M32" i="450"/>
  <c r="J32" i="450"/>
  <c r="G32" i="450"/>
  <c r="R31" i="450"/>
  <c r="S31" i="450" s="1"/>
  <c r="P31" i="450"/>
  <c r="M31" i="450"/>
  <c r="J31" i="450"/>
  <c r="G31" i="450"/>
  <c r="R30" i="450"/>
  <c r="S30" i="450" s="1"/>
  <c r="P30" i="450"/>
  <c r="M30" i="450"/>
  <c r="J30" i="450"/>
  <c r="G30" i="450"/>
  <c r="R29" i="450"/>
  <c r="S29" i="450" s="1"/>
  <c r="P29" i="450"/>
  <c r="M29" i="450"/>
  <c r="J29" i="450"/>
  <c r="G29" i="450"/>
  <c r="R28" i="450"/>
  <c r="S28" i="450" s="1"/>
  <c r="P28" i="450"/>
  <c r="M28" i="450"/>
  <c r="J28" i="450"/>
  <c r="G28" i="450"/>
  <c r="R27" i="450"/>
  <c r="S27" i="450" s="1"/>
  <c r="P27" i="450"/>
  <c r="M27" i="450"/>
  <c r="J27" i="450"/>
  <c r="G27" i="450"/>
  <c r="R26" i="450"/>
  <c r="S26" i="450" s="1"/>
  <c r="P26" i="450"/>
  <c r="M26" i="450"/>
  <c r="J26" i="450"/>
  <c r="G26" i="450"/>
  <c r="R25" i="450"/>
  <c r="S25" i="450" s="1"/>
  <c r="P25" i="450"/>
  <c r="M25" i="450"/>
  <c r="J25" i="450"/>
  <c r="G25" i="450"/>
  <c r="R24" i="450"/>
  <c r="S24" i="450" s="1"/>
  <c r="P24" i="450"/>
  <c r="M24" i="450"/>
  <c r="J24" i="450"/>
  <c r="E24" i="450"/>
  <c r="G24" i="450" s="1"/>
  <c r="R23" i="450"/>
  <c r="S23" i="450" s="1"/>
  <c r="P23" i="450"/>
  <c r="M23" i="450"/>
  <c r="J23" i="450"/>
  <c r="G23" i="450"/>
  <c r="R19" i="450"/>
  <c r="S19" i="450" s="1"/>
  <c r="P19" i="450"/>
  <c r="M19" i="450"/>
  <c r="J19" i="450"/>
  <c r="G19" i="450"/>
  <c r="R18" i="450"/>
  <c r="S18" i="450" s="1"/>
  <c r="P18" i="450"/>
  <c r="M18" i="450"/>
  <c r="J18" i="450"/>
  <c r="G18" i="450"/>
  <c r="R17" i="450"/>
  <c r="S17" i="450" s="1"/>
  <c r="P17" i="450"/>
  <c r="M17" i="450"/>
  <c r="J17" i="450"/>
  <c r="G17" i="450"/>
  <c r="R16" i="450"/>
  <c r="S16" i="450" s="1"/>
  <c r="P16" i="450"/>
  <c r="M16" i="450"/>
  <c r="J16" i="450"/>
  <c r="G16" i="450"/>
  <c r="R15" i="450"/>
  <c r="S15" i="450" s="1"/>
  <c r="P15" i="450"/>
  <c r="M15" i="450"/>
  <c r="J15" i="450"/>
  <c r="G15" i="450"/>
  <c r="R14" i="450"/>
  <c r="S14" i="450" s="1"/>
  <c r="P14" i="450"/>
  <c r="M14" i="450"/>
  <c r="J14" i="450"/>
  <c r="G14" i="450"/>
  <c r="R13" i="450"/>
  <c r="S13" i="450" s="1"/>
  <c r="P13" i="450"/>
  <c r="M13" i="450"/>
  <c r="J13" i="450"/>
  <c r="G13" i="450"/>
  <c r="R12" i="450"/>
  <c r="S12" i="450" s="1"/>
  <c r="P12" i="450"/>
  <c r="M12" i="450"/>
  <c r="J12" i="450"/>
  <c r="E12" i="450"/>
  <c r="G12" i="450" s="1"/>
  <c r="R11" i="450"/>
  <c r="S11" i="450" s="1"/>
  <c r="P11" i="450"/>
  <c r="M11" i="450"/>
  <c r="J11" i="450"/>
  <c r="E11" i="450"/>
  <c r="G11" i="450" s="1"/>
  <c r="R10" i="450"/>
  <c r="S10" i="450" s="1"/>
  <c r="P10" i="450"/>
  <c r="M10" i="450"/>
  <c r="J10" i="450"/>
  <c r="G10" i="450"/>
  <c r="R9" i="450"/>
  <c r="S9" i="450" s="1"/>
  <c r="P9" i="450"/>
  <c r="M9" i="450"/>
  <c r="J9" i="450"/>
  <c r="G9" i="450"/>
  <c r="R8" i="450"/>
  <c r="S8" i="450" s="1"/>
  <c r="P8" i="450"/>
  <c r="M8" i="450"/>
  <c r="J8" i="450"/>
  <c r="G8" i="450"/>
  <c r="R7" i="450"/>
  <c r="S7" i="450" s="1"/>
  <c r="P7" i="450"/>
  <c r="M7" i="450"/>
  <c r="J7" i="450"/>
  <c r="G7" i="450"/>
  <c r="R6" i="450"/>
  <c r="S6" i="450" s="1"/>
  <c r="P6" i="450"/>
  <c r="M6" i="450"/>
  <c r="J6" i="450"/>
  <c r="E6" i="450"/>
  <c r="G6" i="450" s="1"/>
  <c r="R5" i="450"/>
  <c r="S5" i="450" s="1"/>
  <c r="P5" i="450"/>
  <c r="M5" i="450"/>
  <c r="J5" i="450"/>
  <c r="G5" i="450"/>
  <c r="P167" i="451" l="1"/>
  <c r="V110" i="451"/>
  <c r="P166" i="451"/>
  <c r="P408" i="451" s="1"/>
  <c r="P410" i="451" s="1"/>
  <c r="P424" i="451" s="1"/>
  <c r="J233" i="451"/>
  <c r="J166" i="451" s="1"/>
  <c r="J408" i="451" s="1"/>
  <c r="T19" i="450"/>
  <c r="T17" i="450"/>
  <c r="T24" i="450"/>
  <c r="T28" i="450"/>
  <c r="C14" i="456"/>
  <c r="D13" i="456"/>
  <c r="M167" i="451"/>
  <c r="V29" i="451"/>
  <c r="T8" i="450"/>
  <c r="T27" i="450"/>
  <c r="T30" i="450"/>
  <c r="T34" i="450"/>
  <c r="V100" i="451"/>
  <c r="V120" i="451"/>
  <c r="T10" i="450"/>
  <c r="T14" i="450"/>
  <c r="T44" i="450"/>
  <c r="V188" i="451"/>
  <c r="M233" i="451"/>
  <c r="M166" i="451" s="1"/>
  <c r="M408" i="451" s="1"/>
  <c r="G167" i="451"/>
  <c r="V73" i="451"/>
  <c r="V234" i="451"/>
  <c r="S233" i="451"/>
  <c r="V136" i="451"/>
  <c r="G233" i="451"/>
  <c r="V149" i="451"/>
  <c r="V168" i="451"/>
  <c r="S167" i="451"/>
  <c r="T168" i="451"/>
  <c r="T26" i="450"/>
  <c r="J22" i="450"/>
  <c r="T35" i="450"/>
  <c r="T38" i="450"/>
  <c r="T6" i="450"/>
  <c r="T12" i="450"/>
  <c r="T18" i="450"/>
  <c r="T36" i="450"/>
  <c r="T39" i="450"/>
  <c r="T42" i="450"/>
  <c r="T11" i="450"/>
  <c r="P22" i="450"/>
  <c r="T31" i="450"/>
  <c r="T40" i="450"/>
  <c r="G4" i="450"/>
  <c r="J4" i="450"/>
  <c r="T9" i="450"/>
  <c r="M4" i="450"/>
  <c r="G22" i="450"/>
  <c r="T32" i="450"/>
  <c r="T43" i="450"/>
  <c r="P48" i="450"/>
  <c r="G48" i="450"/>
  <c r="T16" i="450"/>
  <c r="T5" i="450"/>
  <c r="S4" i="450"/>
  <c r="T7" i="450"/>
  <c r="S22" i="450"/>
  <c r="T23" i="450"/>
  <c r="M22" i="450"/>
  <c r="M3" i="450" s="1"/>
  <c r="P4" i="450"/>
  <c r="T13" i="450"/>
  <c r="T33" i="450"/>
  <c r="T41" i="450"/>
  <c r="T29" i="450"/>
  <c r="T37" i="450"/>
  <c r="C15" i="456" l="1"/>
  <c r="D14" i="456"/>
  <c r="J414" i="451"/>
  <c r="J410" i="451"/>
  <c r="J420" i="451" s="1"/>
  <c r="J422" i="451" s="1"/>
  <c r="J3" i="450"/>
  <c r="P414" i="451"/>
  <c r="P412" i="451"/>
  <c r="P416" i="451"/>
  <c r="M414" i="451"/>
  <c r="M412" i="451"/>
  <c r="M410" i="451"/>
  <c r="M424" i="451" s="1"/>
  <c r="M426" i="451" s="1"/>
  <c r="I16" i="451" s="1"/>
  <c r="M416" i="451"/>
  <c r="J412" i="451"/>
  <c r="J416" i="451"/>
  <c r="P426" i="451"/>
  <c r="I15" i="451" s="1"/>
  <c r="S166" i="451"/>
  <c r="T167" i="451"/>
  <c r="G166" i="451"/>
  <c r="G408" i="451" s="1"/>
  <c r="M48" i="450"/>
  <c r="P3" i="450"/>
  <c r="G3" i="450"/>
  <c r="G54" i="450"/>
  <c r="G52" i="450"/>
  <c r="G50" i="450"/>
  <c r="G60" i="450" s="1"/>
  <c r="G56" i="450"/>
  <c r="P56" i="450"/>
  <c r="P64" i="450"/>
  <c r="P54" i="450"/>
  <c r="P52" i="450"/>
  <c r="P50" i="450"/>
  <c r="J48" i="450"/>
  <c r="V4" i="450"/>
  <c r="S3" i="450"/>
  <c r="I17" i="451" l="1"/>
  <c r="C16" i="456"/>
  <c r="D15" i="456"/>
  <c r="P428" i="451"/>
  <c r="G414" i="451"/>
  <c r="G412" i="451"/>
  <c r="G410" i="451"/>
  <c r="G420" i="451" s="1"/>
  <c r="G416" i="451"/>
  <c r="T166" i="451"/>
  <c r="S408" i="451"/>
  <c r="M428" i="451"/>
  <c r="J52" i="450"/>
  <c r="J50" i="450"/>
  <c r="J60" i="450" s="1"/>
  <c r="J62" i="450" s="1"/>
  <c r="J56" i="450"/>
  <c r="J54" i="450"/>
  <c r="G62" i="450"/>
  <c r="P66" i="450"/>
  <c r="M50" i="450"/>
  <c r="M64" i="450" s="1"/>
  <c r="M56" i="450"/>
  <c r="M54" i="450"/>
  <c r="M52" i="450"/>
  <c r="C17" i="456" l="1"/>
  <c r="D16" i="456"/>
  <c r="G422" i="451"/>
  <c r="I10" i="451" s="1"/>
  <c r="I12" i="451" s="1"/>
  <c r="I14" i="451"/>
  <c r="I18" i="451" s="1"/>
  <c r="S414" i="451"/>
  <c r="S412" i="451"/>
  <c r="S410" i="451"/>
  <c r="S424" i="451" s="1"/>
  <c r="S416" i="451"/>
  <c r="T408" i="451"/>
  <c r="S48" i="450"/>
  <c r="M66" i="450"/>
  <c r="M68" i="450" s="1"/>
  <c r="P68" i="450"/>
  <c r="C18" i="456" l="1"/>
  <c r="D17" i="456"/>
  <c r="S426" i="451"/>
  <c r="S428" i="451" s="1"/>
  <c r="S54" i="450"/>
  <c r="S52" i="450"/>
  <c r="S50" i="450"/>
  <c r="S64" i="450" s="1"/>
  <c r="S56" i="450"/>
  <c r="T48" i="450"/>
  <c r="C19" i="456" l="1"/>
  <c r="D18" i="456"/>
  <c r="S66" i="450"/>
  <c r="S68" i="450" s="1"/>
  <c r="C20" i="456" l="1"/>
  <c r="D19" i="456"/>
  <c r="N433" i="449"/>
  <c r="R405" i="449"/>
  <c r="S405" i="449" s="1"/>
  <c r="P405" i="449"/>
  <c r="M405" i="449"/>
  <c r="J405" i="449"/>
  <c r="R404" i="449"/>
  <c r="S404" i="449" s="1"/>
  <c r="P404" i="449"/>
  <c r="M404" i="449"/>
  <c r="J404" i="449"/>
  <c r="R403" i="449"/>
  <c r="S403" i="449" s="1"/>
  <c r="P403" i="449"/>
  <c r="M403" i="449"/>
  <c r="J403" i="449"/>
  <c r="R402" i="449"/>
  <c r="S402" i="449" s="1"/>
  <c r="P402" i="449"/>
  <c r="M402" i="449"/>
  <c r="J402" i="449"/>
  <c r="S401" i="449"/>
  <c r="R401" i="449"/>
  <c r="P401" i="449"/>
  <c r="M401" i="449"/>
  <c r="J401" i="449"/>
  <c r="R400" i="449"/>
  <c r="S400" i="449" s="1"/>
  <c r="P400" i="449"/>
  <c r="M400" i="449"/>
  <c r="J400" i="449"/>
  <c r="R399" i="449"/>
  <c r="S399" i="449" s="1"/>
  <c r="P399" i="449"/>
  <c r="M399" i="449"/>
  <c r="J399" i="449"/>
  <c r="R398" i="449"/>
  <c r="S398" i="449" s="1"/>
  <c r="P398" i="449"/>
  <c r="M398" i="449"/>
  <c r="J398" i="449"/>
  <c r="R397" i="449"/>
  <c r="S397" i="449" s="1"/>
  <c r="P397" i="449"/>
  <c r="M397" i="449"/>
  <c r="J397" i="449"/>
  <c r="R396" i="449"/>
  <c r="S396" i="449" s="1"/>
  <c r="P396" i="449"/>
  <c r="M396" i="449"/>
  <c r="J396" i="449"/>
  <c r="R395" i="449"/>
  <c r="S395" i="449" s="1"/>
  <c r="P395" i="449"/>
  <c r="M395" i="449"/>
  <c r="J395" i="449"/>
  <c r="R394" i="449"/>
  <c r="S394" i="449" s="1"/>
  <c r="P394" i="449"/>
  <c r="M394" i="449"/>
  <c r="J394" i="449"/>
  <c r="S393" i="449"/>
  <c r="R393" i="449"/>
  <c r="P393" i="449"/>
  <c r="M393" i="449"/>
  <c r="J393" i="449"/>
  <c r="R392" i="449"/>
  <c r="S392" i="449" s="1"/>
  <c r="P392" i="449"/>
  <c r="M392" i="449"/>
  <c r="J392" i="449"/>
  <c r="R391" i="449"/>
  <c r="S391" i="449" s="1"/>
  <c r="P391" i="449"/>
  <c r="M391" i="449"/>
  <c r="J391" i="449"/>
  <c r="R390" i="449"/>
  <c r="S390" i="449" s="1"/>
  <c r="P390" i="449"/>
  <c r="M390" i="449"/>
  <c r="J390" i="449"/>
  <c r="R389" i="449"/>
  <c r="S389" i="449" s="1"/>
  <c r="P389" i="449"/>
  <c r="M389" i="449"/>
  <c r="J389" i="449"/>
  <c r="R388" i="449"/>
  <c r="S388" i="449" s="1"/>
  <c r="P388" i="449"/>
  <c r="M388" i="449"/>
  <c r="J388" i="449"/>
  <c r="R387" i="449"/>
  <c r="S387" i="449" s="1"/>
  <c r="P387" i="449"/>
  <c r="M387" i="449"/>
  <c r="J387" i="449"/>
  <c r="R386" i="449"/>
  <c r="S386" i="449" s="1"/>
  <c r="P386" i="449"/>
  <c r="M386" i="449"/>
  <c r="J386" i="449"/>
  <c r="R385" i="449"/>
  <c r="S385" i="449" s="1"/>
  <c r="T385" i="449" s="1"/>
  <c r="P385" i="449"/>
  <c r="M385" i="449"/>
  <c r="J385" i="449"/>
  <c r="R384" i="449"/>
  <c r="S384" i="449" s="1"/>
  <c r="P384" i="449"/>
  <c r="M384" i="449"/>
  <c r="J384" i="449"/>
  <c r="R383" i="449"/>
  <c r="S383" i="449" s="1"/>
  <c r="P383" i="449"/>
  <c r="M383" i="449"/>
  <c r="J383" i="449"/>
  <c r="R382" i="449"/>
  <c r="S382" i="449" s="1"/>
  <c r="P382" i="449"/>
  <c r="M382" i="449"/>
  <c r="J382" i="449"/>
  <c r="R381" i="449"/>
  <c r="S381" i="449" s="1"/>
  <c r="T381" i="449" s="1"/>
  <c r="P381" i="449"/>
  <c r="M381" i="449"/>
  <c r="J381" i="449"/>
  <c r="R380" i="449"/>
  <c r="S380" i="449" s="1"/>
  <c r="P380" i="449"/>
  <c r="M380" i="449"/>
  <c r="J380" i="449"/>
  <c r="R379" i="449"/>
  <c r="S379" i="449" s="1"/>
  <c r="T379" i="449" s="1"/>
  <c r="P379" i="449"/>
  <c r="M379" i="449"/>
  <c r="J379" i="449"/>
  <c r="R378" i="449"/>
  <c r="S378" i="449" s="1"/>
  <c r="P378" i="449"/>
  <c r="M378" i="449"/>
  <c r="J378" i="449"/>
  <c r="R377" i="449"/>
  <c r="S377" i="449" s="1"/>
  <c r="P377" i="449"/>
  <c r="M377" i="449"/>
  <c r="J377" i="449"/>
  <c r="R376" i="449"/>
  <c r="S376" i="449" s="1"/>
  <c r="P376" i="449"/>
  <c r="M376" i="449"/>
  <c r="J376" i="449"/>
  <c r="R375" i="449"/>
  <c r="S375" i="449" s="1"/>
  <c r="P375" i="449"/>
  <c r="M375" i="449"/>
  <c r="J375" i="449"/>
  <c r="S374" i="449"/>
  <c r="R374" i="449"/>
  <c r="P374" i="449"/>
  <c r="M374" i="449"/>
  <c r="J374" i="449"/>
  <c r="R373" i="449"/>
  <c r="S373" i="449" s="1"/>
  <c r="P373" i="449"/>
  <c r="M373" i="449"/>
  <c r="J373" i="449"/>
  <c r="R372" i="449"/>
  <c r="S372" i="449" s="1"/>
  <c r="P372" i="449"/>
  <c r="M372" i="449"/>
  <c r="J372" i="449"/>
  <c r="R371" i="449"/>
  <c r="S371" i="449" s="1"/>
  <c r="P371" i="449"/>
  <c r="M371" i="449"/>
  <c r="J371" i="449"/>
  <c r="R370" i="449"/>
  <c r="S370" i="449" s="1"/>
  <c r="P370" i="449"/>
  <c r="M370" i="449"/>
  <c r="J370" i="449"/>
  <c r="R369" i="449"/>
  <c r="S369" i="449" s="1"/>
  <c r="P369" i="449"/>
  <c r="M369" i="449"/>
  <c r="J369" i="449"/>
  <c r="R366" i="449"/>
  <c r="S366" i="449" s="1"/>
  <c r="P366" i="449"/>
  <c r="M366" i="449"/>
  <c r="J366" i="449"/>
  <c r="G366" i="449"/>
  <c r="R365" i="449"/>
  <c r="S365" i="449" s="1"/>
  <c r="P365" i="449"/>
  <c r="M365" i="449"/>
  <c r="J365" i="449"/>
  <c r="G365" i="449"/>
  <c r="R364" i="449"/>
  <c r="S364" i="449" s="1"/>
  <c r="P364" i="449"/>
  <c r="M364" i="449"/>
  <c r="J364" i="449"/>
  <c r="G364" i="449"/>
  <c r="R363" i="449"/>
  <c r="S363" i="449" s="1"/>
  <c r="P363" i="449"/>
  <c r="M363" i="449"/>
  <c r="J363" i="449"/>
  <c r="G363" i="449"/>
  <c r="R362" i="449"/>
  <c r="S362" i="449" s="1"/>
  <c r="P362" i="449"/>
  <c r="M362" i="449"/>
  <c r="J362" i="449"/>
  <c r="G362" i="449"/>
  <c r="R361" i="449"/>
  <c r="S361" i="449" s="1"/>
  <c r="P361" i="449"/>
  <c r="M361" i="449"/>
  <c r="J361" i="449"/>
  <c r="G361" i="449"/>
  <c r="R360" i="449"/>
  <c r="S360" i="449" s="1"/>
  <c r="P360" i="449"/>
  <c r="M360" i="449"/>
  <c r="J360" i="449"/>
  <c r="G360" i="449"/>
  <c r="R359" i="449"/>
  <c r="S359" i="449" s="1"/>
  <c r="P359" i="449"/>
  <c r="M359" i="449"/>
  <c r="J359" i="449"/>
  <c r="G359" i="449"/>
  <c r="R358" i="449"/>
  <c r="S358" i="449" s="1"/>
  <c r="P358" i="449"/>
  <c r="M358" i="449"/>
  <c r="J358" i="449"/>
  <c r="G358" i="449"/>
  <c r="R357" i="449"/>
  <c r="S357" i="449" s="1"/>
  <c r="P357" i="449"/>
  <c r="M357" i="449"/>
  <c r="J357" i="449"/>
  <c r="G357" i="449"/>
  <c r="R356" i="449"/>
  <c r="S356" i="449" s="1"/>
  <c r="P356" i="449"/>
  <c r="M356" i="449"/>
  <c r="J356" i="449"/>
  <c r="G356" i="449"/>
  <c r="R355" i="449"/>
  <c r="S355" i="449" s="1"/>
  <c r="P355" i="449"/>
  <c r="M355" i="449"/>
  <c r="J355" i="449"/>
  <c r="G355" i="449"/>
  <c r="R354" i="449"/>
  <c r="S354" i="449" s="1"/>
  <c r="P354" i="449"/>
  <c r="M354" i="449"/>
  <c r="J354" i="449"/>
  <c r="G354" i="449"/>
  <c r="R353" i="449"/>
  <c r="S353" i="449" s="1"/>
  <c r="P353" i="449"/>
  <c r="M353" i="449"/>
  <c r="J353" i="449"/>
  <c r="G353" i="449"/>
  <c r="R352" i="449"/>
  <c r="S352" i="449" s="1"/>
  <c r="P352" i="449"/>
  <c r="M352" i="449"/>
  <c r="J352" i="449"/>
  <c r="G352" i="449"/>
  <c r="R351" i="449"/>
  <c r="S351" i="449" s="1"/>
  <c r="P351" i="449"/>
  <c r="M351" i="449"/>
  <c r="J351" i="449"/>
  <c r="G351" i="449"/>
  <c r="R350" i="449"/>
  <c r="S350" i="449" s="1"/>
  <c r="P350" i="449"/>
  <c r="M350" i="449"/>
  <c r="J350" i="449"/>
  <c r="G350" i="449"/>
  <c r="R349" i="449"/>
  <c r="S349" i="449" s="1"/>
  <c r="P349" i="449"/>
  <c r="M349" i="449"/>
  <c r="J349" i="449"/>
  <c r="G349" i="449"/>
  <c r="R348" i="449"/>
  <c r="S348" i="449" s="1"/>
  <c r="P348" i="449"/>
  <c r="M348" i="449"/>
  <c r="J348" i="449"/>
  <c r="G348" i="449"/>
  <c r="R347" i="449"/>
  <c r="S347" i="449" s="1"/>
  <c r="P347" i="449"/>
  <c r="M347" i="449"/>
  <c r="J347" i="449"/>
  <c r="G347" i="449"/>
  <c r="R346" i="449"/>
  <c r="S346" i="449" s="1"/>
  <c r="P346" i="449"/>
  <c r="M346" i="449"/>
  <c r="J346" i="449"/>
  <c r="G346" i="449"/>
  <c r="R345" i="449"/>
  <c r="S345" i="449" s="1"/>
  <c r="P345" i="449"/>
  <c r="M345" i="449"/>
  <c r="J345" i="449"/>
  <c r="G345" i="449"/>
  <c r="R344" i="449"/>
  <c r="S344" i="449" s="1"/>
  <c r="P344" i="449"/>
  <c r="M344" i="449"/>
  <c r="J344" i="449"/>
  <c r="G344" i="449"/>
  <c r="R343" i="449"/>
  <c r="S343" i="449" s="1"/>
  <c r="P343" i="449"/>
  <c r="M343" i="449"/>
  <c r="J343" i="449"/>
  <c r="G343" i="449"/>
  <c r="R342" i="449"/>
  <c r="S342" i="449" s="1"/>
  <c r="P342" i="449"/>
  <c r="M342" i="449"/>
  <c r="J342" i="449"/>
  <c r="G342" i="449"/>
  <c r="R341" i="449"/>
  <c r="S341" i="449" s="1"/>
  <c r="P341" i="449"/>
  <c r="M341" i="449"/>
  <c r="J341" i="449"/>
  <c r="G341" i="449"/>
  <c r="R340" i="449"/>
  <c r="S340" i="449" s="1"/>
  <c r="P340" i="449"/>
  <c r="M340" i="449"/>
  <c r="J340" i="449"/>
  <c r="G340" i="449"/>
  <c r="R339" i="449"/>
  <c r="S339" i="449" s="1"/>
  <c r="P339" i="449"/>
  <c r="M339" i="449"/>
  <c r="J339" i="449"/>
  <c r="G339" i="449"/>
  <c r="R338" i="449"/>
  <c r="S338" i="449" s="1"/>
  <c r="P338" i="449"/>
  <c r="M338" i="449"/>
  <c r="J338" i="449"/>
  <c r="G338" i="449"/>
  <c r="R337" i="449"/>
  <c r="S337" i="449" s="1"/>
  <c r="P337" i="449"/>
  <c r="M337" i="449"/>
  <c r="J337" i="449"/>
  <c r="G337" i="449"/>
  <c r="R336" i="449"/>
  <c r="S336" i="449" s="1"/>
  <c r="P336" i="449"/>
  <c r="M336" i="449"/>
  <c r="J336" i="449"/>
  <c r="G336" i="449"/>
  <c r="R335" i="449"/>
  <c r="S335" i="449" s="1"/>
  <c r="P335" i="449"/>
  <c r="M335" i="449"/>
  <c r="J335" i="449"/>
  <c r="G335" i="449"/>
  <c r="R334" i="449"/>
  <c r="S334" i="449" s="1"/>
  <c r="P334" i="449"/>
  <c r="M334" i="449"/>
  <c r="J334" i="449"/>
  <c r="G334" i="449"/>
  <c r="R333" i="449"/>
  <c r="S333" i="449" s="1"/>
  <c r="P333" i="449"/>
  <c r="M333" i="449"/>
  <c r="J333" i="449"/>
  <c r="G333" i="449"/>
  <c r="R332" i="449"/>
  <c r="S332" i="449" s="1"/>
  <c r="P332" i="449"/>
  <c r="M332" i="449"/>
  <c r="J332" i="449"/>
  <c r="G332" i="449"/>
  <c r="R331" i="449"/>
  <c r="S331" i="449" s="1"/>
  <c r="P331" i="449"/>
  <c r="M331" i="449"/>
  <c r="J331" i="449"/>
  <c r="G331" i="449"/>
  <c r="R330" i="449"/>
  <c r="S330" i="449" s="1"/>
  <c r="P330" i="449"/>
  <c r="M330" i="449"/>
  <c r="J330" i="449"/>
  <c r="G330" i="449"/>
  <c r="R329" i="449"/>
  <c r="S329" i="449" s="1"/>
  <c r="P329" i="449"/>
  <c r="M329" i="449"/>
  <c r="J329" i="449"/>
  <c r="G329" i="449"/>
  <c r="R328" i="449"/>
  <c r="S328" i="449" s="1"/>
  <c r="P328" i="449"/>
  <c r="M328" i="449"/>
  <c r="J328" i="449"/>
  <c r="G328" i="449"/>
  <c r="R327" i="449"/>
  <c r="S327" i="449" s="1"/>
  <c r="P327" i="449"/>
  <c r="M327" i="449"/>
  <c r="J327" i="449"/>
  <c r="G327" i="449"/>
  <c r="R326" i="449"/>
  <c r="S326" i="449" s="1"/>
  <c r="P326" i="449"/>
  <c r="M326" i="449"/>
  <c r="J326" i="449"/>
  <c r="G326" i="449"/>
  <c r="R325" i="449"/>
  <c r="S325" i="449" s="1"/>
  <c r="P325" i="449"/>
  <c r="M325" i="449"/>
  <c r="J325" i="449"/>
  <c r="G325" i="449"/>
  <c r="R324" i="449"/>
  <c r="S324" i="449" s="1"/>
  <c r="P324" i="449"/>
  <c r="M324" i="449"/>
  <c r="J324" i="449"/>
  <c r="G324" i="449"/>
  <c r="R323" i="449"/>
  <c r="S323" i="449" s="1"/>
  <c r="P323" i="449"/>
  <c r="M323" i="449"/>
  <c r="J323" i="449"/>
  <c r="G323" i="449"/>
  <c r="R322" i="449"/>
  <c r="S322" i="449" s="1"/>
  <c r="P322" i="449"/>
  <c r="M322" i="449"/>
  <c r="J322" i="449"/>
  <c r="G322" i="449"/>
  <c r="R321" i="449"/>
  <c r="S321" i="449" s="1"/>
  <c r="P321" i="449"/>
  <c r="M321" i="449"/>
  <c r="J321" i="449"/>
  <c r="G321" i="449"/>
  <c r="R320" i="449"/>
  <c r="S320" i="449" s="1"/>
  <c r="P320" i="449"/>
  <c r="M320" i="449"/>
  <c r="J320" i="449"/>
  <c r="G320" i="449"/>
  <c r="R319" i="449"/>
  <c r="S319" i="449" s="1"/>
  <c r="P319" i="449"/>
  <c r="M319" i="449"/>
  <c r="J319" i="449"/>
  <c r="G319" i="449"/>
  <c r="R318" i="449"/>
  <c r="S318" i="449" s="1"/>
  <c r="P318" i="449"/>
  <c r="M318" i="449"/>
  <c r="J318" i="449"/>
  <c r="G318" i="449"/>
  <c r="R317" i="449"/>
  <c r="S317" i="449" s="1"/>
  <c r="P317" i="449"/>
  <c r="M317" i="449"/>
  <c r="J317" i="449"/>
  <c r="G317" i="449"/>
  <c r="R316" i="449"/>
  <c r="S316" i="449" s="1"/>
  <c r="P316" i="449"/>
  <c r="M316" i="449"/>
  <c r="J316" i="449"/>
  <c r="G316" i="449"/>
  <c r="R315" i="449"/>
  <c r="S315" i="449" s="1"/>
  <c r="P315" i="449"/>
  <c r="M315" i="449"/>
  <c r="J315" i="449"/>
  <c r="G315" i="449"/>
  <c r="R314" i="449"/>
  <c r="S314" i="449" s="1"/>
  <c r="P314" i="449"/>
  <c r="M314" i="449"/>
  <c r="J314" i="449"/>
  <c r="G314" i="449"/>
  <c r="R313" i="449"/>
  <c r="S313" i="449" s="1"/>
  <c r="P313" i="449"/>
  <c r="M313" i="449"/>
  <c r="J313" i="449"/>
  <c r="G313" i="449"/>
  <c r="R312" i="449"/>
  <c r="S312" i="449" s="1"/>
  <c r="P312" i="449"/>
  <c r="M312" i="449"/>
  <c r="J312" i="449"/>
  <c r="G312" i="449"/>
  <c r="R311" i="449"/>
  <c r="S311" i="449" s="1"/>
  <c r="P311" i="449"/>
  <c r="M311" i="449"/>
  <c r="J311" i="449"/>
  <c r="G311" i="449"/>
  <c r="R310" i="449"/>
  <c r="S310" i="449" s="1"/>
  <c r="P310" i="449"/>
  <c r="M310" i="449"/>
  <c r="J310" i="449"/>
  <c r="G310" i="449"/>
  <c r="R309" i="449"/>
  <c r="S309" i="449" s="1"/>
  <c r="P309" i="449"/>
  <c r="M309" i="449"/>
  <c r="J309" i="449"/>
  <c r="G309" i="449"/>
  <c r="R308" i="449"/>
  <c r="S308" i="449" s="1"/>
  <c r="P308" i="449"/>
  <c r="M308" i="449"/>
  <c r="J308" i="449"/>
  <c r="G308" i="449"/>
  <c r="R307" i="449"/>
  <c r="S307" i="449" s="1"/>
  <c r="P307" i="449"/>
  <c r="M307" i="449"/>
  <c r="J307" i="449"/>
  <c r="G307" i="449"/>
  <c r="R306" i="449"/>
  <c r="S306" i="449" s="1"/>
  <c r="P306" i="449"/>
  <c r="M306" i="449"/>
  <c r="J306" i="449"/>
  <c r="G306" i="449"/>
  <c r="R305" i="449"/>
  <c r="S305" i="449" s="1"/>
  <c r="P305" i="449"/>
  <c r="M305" i="449"/>
  <c r="J305" i="449"/>
  <c r="G305" i="449"/>
  <c r="R304" i="449"/>
  <c r="S304" i="449" s="1"/>
  <c r="P304" i="449"/>
  <c r="M304" i="449"/>
  <c r="J304" i="449"/>
  <c r="G304" i="449"/>
  <c r="R303" i="449"/>
  <c r="S303" i="449" s="1"/>
  <c r="P303" i="449"/>
  <c r="M303" i="449"/>
  <c r="J303" i="449"/>
  <c r="G303" i="449"/>
  <c r="R302" i="449"/>
  <c r="S302" i="449" s="1"/>
  <c r="P302" i="449"/>
  <c r="M302" i="449"/>
  <c r="J302" i="449"/>
  <c r="G302" i="449"/>
  <c r="R301" i="449"/>
  <c r="S301" i="449" s="1"/>
  <c r="P301" i="449"/>
  <c r="M301" i="449"/>
  <c r="J301" i="449"/>
  <c r="G301" i="449"/>
  <c r="R300" i="449"/>
  <c r="S300" i="449" s="1"/>
  <c r="P300" i="449"/>
  <c r="M300" i="449"/>
  <c r="J300" i="449"/>
  <c r="G300" i="449"/>
  <c r="R299" i="449"/>
  <c r="S299" i="449" s="1"/>
  <c r="P299" i="449"/>
  <c r="M299" i="449"/>
  <c r="J299" i="449"/>
  <c r="G299" i="449"/>
  <c r="R298" i="449"/>
  <c r="S298" i="449" s="1"/>
  <c r="P298" i="449"/>
  <c r="M298" i="449"/>
  <c r="J298" i="449"/>
  <c r="G298" i="449"/>
  <c r="R294" i="449"/>
  <c r="S294" i="449" s="1"/>
  <c r="P294" i="449"/>
  <c r="M294" i="449"/>
  <c r="J294" i="449"/>
  <c r="G294" i="449"/>
  <c r="R293" i="449"/>
  <c r="S293" i="449" s="1"/>
  <c r="P293" i="449"/>
  <c r="M293" i="449"/>
  <c r="J293" i="449"/>
  <c r="G293" i="449"/>
  <c r="R292" i="449"/>
  <c r="S292" i="449" s="1"/>
  <c r="P292" i="449"/>
  <c r="M292" i="449"/>
  <c r="J292" i="449"/>
  <c r="G292" i="449"/>
  <c r="R291" i="449"/>
  <c r="S291" i="449" s="1"/>
  <c r="P291" i="449"/>
  <c r="M291" i="449"/>
  <c r="J291" i="449"/>
  <c r="G291" i="449"/>
  <c r="R290" i="449"/>
  <c r="S290" i="449" s="1"/>
  <c r="P290" i="449"/>
  <c r="M290" i="449"/>
  <c r="J290" i="449"/>
  <c r="G290" i="449"/>
  <c r="R289" i="449"/>
  <c r="S289" i="449" s="1"/>
  <c r="P289" i="449"/>
  <c r="M289" i="449"/>
  <c r="J289" i="449"/>
  <c r="G289" i="449"/>
  <c r="R288" i="449"/>
  <c r="S288" i="449" s="1"/>
  <c r="P288" i="449"/>
  <c r="M288" i="449"/>
  <c r="J288" i="449"/>
  <c r="G288" i="449"/>
  <c r="R287" i="449"/>
  <c r="S287" i="449" s="1"/>
  <c r="P287" i="449"/>
  <c r="M287" i="449"/>
  <c r="J287" i="449"/>
  <c r="G287" i="449"/>
  <c r="R286" i="449"/>
  <c r="S286" i="449" s="1"/>
  <c r="P286" i="449"/>
  <c r="M286" i="449"/>
  <c r="J286" i="449"/>
  <c r="G286" i="449"/>
  <c r="R285" i="449"/>
  <c r="S285" i="449" s="1"/>
  <c r="P285" i="449"/>
  <c r="M285" i="449"/>
  <c r="J285" i="449"/>
  <c r="G285" i="449"/>
  <c r="R284" i="449"/>
  <c r="S284" i="449" s="1"/>
  <c r="P284" i="449"/>
  <c r="M284" i="449"/>
  <c r="J284" i="449"/>
  <c r="G284" i="449"/>
  <c r="R283" i="449"/>
  <c r="S283" i="449" s="1"/>
  <c r="P283" i="449"/>
  <c r="M283" i="449"/>
  <c r="J283" i="449"/>
  <c r="G283" i="449"/>
  <c r="R282" i="449"/>
  <c r="S282" i="449" s="1"/>
  <c r="P282" i="449"/>
  <c r="M282" i="449"/>
  <c r="J282" i="449"/>
  <c r="G282" i="449"/>
  <c r="R281" i="449"/>
  <c r="S281" i="449" s="1"/>
  <c r="P281" i="449"/>
  <c r="M281" i="449"/>
  <c r="J281" i="449"/>
  <c r="G281" i="449"/>
  <c r="R280" i="449"/>
  <c r="S280" i="449" s="1"/>
  <c r="P280" i="449"/>
  <c r="M280" i="449"/>
  <c r="J280" i="449"/>
  <c r="G280" i="449"/>
  <c r="R279" i="449"/>
  <c r="S279" i="449" s="1"/>
  <c r="P279" i="449"/>
  <c r="M279" i="449"/>
  <c r="J279" i="449"/>
  <c r="G279" i="449"/>
  <c r="R278" i="449"/>
  <c r="S278" i="449" s="1"/>
  <c r="P278" i="449"/>
  <c r="M278" i="449"/>
  <c r="J278" i="449"/>
  <c r="G278" i="449"/>
  <c r="R277" i="449"/>
  <c r="S277" i="449" s="1"/>
  <c r="P277" i="449"/>
  <c r="M277" i="449"/>
  <c r="J277" i="449"/>
  <c r="G277" i="449"/>
  <c r="R274" i="449"/>
  <c r="S274" i="449" s="1"/>
  <c r="P274" i="449"/>
  <c r="M274" i="449"/>
  <c r="J274" i="449"/>
  <c r="G274" i="449"/>
  <c r="R273" i="449"/>
  <c r="S273" i="449" s="1"/>
  <c r="P273" i="449"/>
  <c r="M273" i="449"/>
  <c r="J273" i="449"/>
  <c r="G273" i="449"/>
  <c r="R272" i="449"/>
  <c r="S272" i="449" s="1"/>
  <c r="P272" i="449"/>
  <c r="M272" i="449"/>
  <c r="J272" i="449"/>
  <c r="G272" i="449"/>
  <c r="R271" i="449"/>
  <c r="S271" i="449" s="1"/>
  <c r="P271" i="449"/>
  <c r="M271" i="449"/>
  <c r="J271" i="449"/>
  <c r="G271" i="449"/>
  <c r="R270" i="449"/>
  <c r="S270" i="449" s="1"/>
  <c r="P270" i="449"/>
  <c r="M270" i="449"/>
  <c r="J270" i="449"/>
  <c r="G270" i="449"/>
  <c r="R269" i="449"/>
  <c r="S269" i="449" s="1"/>
  <c r="P269" i="449"/>
  <c r="M269" i="449"/>
  <c r="J269" i="449"/>
  <c r="G269" i="449"/>
  <c r="R268" i="449"/>
  <c r="S268" i="449" s="1"/>
  <c r="P268" i="449"/>
  <c r="M268" i="449"/>
  <c r="J268" i="449"/>
  <c r="G268" i="449"/>
  <c r="R267" i="449"/>
  <c r="S267" i="449" s="1"/>
  <c r="P267" i="449"/>
  <c r="M267" i="449"/>
  <c r="J267" i="449"/>
  <c r="G267" i="449"/>
  <c r="R266" i="449"/>
  <c r="S266" i="449" s="1"/>
  <c r="P266" i="449"/>
  <c r="M266" i="449"/>
  <c r="J266" i="449"/>
  <c r="G266" i="449"/>
  <c r="R265" i="449"/>
  <c r="S265" i="449" s="1"/>
  <c r="P265" i="449"/>
  <c r="M265" i="449"/>
  <c r="J265" i="449"/>
  <c r="G265" i="449"/>
  <c r="R264" i="449"/>
  <c r="S264" i="449" s="1"/>
  <c r="P264" i="449"/>
  <c r="M264" i="449"/>
  <c r="J264" i="449"/>
  <c r="G264" i="449"/>
  <c r="R263" i="449"/>
  <c r="S263" i="449" s="1"/>
  <c r="P263" i="449"/>
  <c r="M263" i="449"/>
  <c r="J263" i="449"/>
  <c r="G263" i="449"/>
  <c r="R262" i="449"/>
  <c r="S262" i="449" s="1"/>
  <c r="P262" i="449"/>
  <c r="M262" i="449"/>
  <c r="J262" i="449"/>
  <c r="G262" i="449"/>
  <c r="R261" i="449"/>
  <c r="S261" i="449" s="1"/>
  <c r="P261" i="449"/>
  <c r="M261" i="449"/>
  <c r="J261" i="449"/>
  <c r="G261" i="449"/>
  <c r="R260" i="449"/>
  <c r="S260" i="449" s="1"/>
  <c r="P260" i="449"/>
  <c r="M260" i="449"/>
  <c r="J260" i="449"/>
  <c r="G260" i="449"/>
  <c r="R259" i="449"/>
  <c r="S259" i="449" s="1"/>
  <c r="P259" i="449"/>
  <c r="M259" i="449"/>
  <c r="J259" i="449"/>
  <c r="G259" i="449"/>
  <c r="R258" i="449"/>
  <c r="S258" i="449" s="1"/>
  <c r="P258" i="449"/>
  <c r="M258" i="449"/>
  <c r="J258" i="449"/>
  <c r="G258" i="449"/>
  <c r="R257" i="449"/>
  <c r="S257" i="449" s="1"/>
  <c r="P257" i="449"/>
  <c r="M257" i="449"/>
  <c r="J257" i="449"/>
  <c r="G257" i="449"/>
  <c r="R256" i="449"/>
  <c r="S256" i="449" s="1"/>
  <c r="P256" i="449"/>
  <c r="M256" i="449"/>
  <c r="J256" i="449"/>
  <c r="G256" i="449"/>
  <c r="R255" i="449"/>
  <c r="S255" i="449" s="1"/>
  <c r="P255" i="449"/>
  <c r="M255" i="449"/>
  <c r="J255" i="449"/>
  <c r="G255" i="449"/>
  <c r="R254" i="449"/>
  <c r="S254" i="449" s="1"/>
  <c r="P254" i="449"/>
  <c r="M254" i="449"/>
  <c r="J254" i="449"/>
  <c r="E254" i="449"/>
  <c r="G254" i="449" s="1"/>
  <c r="R253" i="449"/>
  <c r="S253" i="449" s="1"/>
  <c r="P253" i="449"/>
  <c r="M253" i="449"/>
  <c r="J253" i="449"/>
  <c r="G253" i="449"/>
  <c r="R249" i="449"/>
  <c r="S249" i="449" s="1"/>
  <c r="P249" i="449"/>
  <c r="M249" i="449"/>
  <c r="J249" i="449"/>
  <c r="G249" i="449"/>
  <c r="R248" i="449"/>
  <c r="S248" i="449" s="1"/>
  <c r="P248" i="449"/>
  <c r="M248" i="449"/>
  <c r="J248" i="449"/>
  <c r="G248" i="449"/>
  <c r="R247" i="449"/>
  <c r="S247" i="449" s="1"/>
  <c r="P247" i="449"/>
  <c r="M247" i="449"/>
  <c r="J247" i="449"/>
  <c r="G247" i="449"/>
  <c r="R246" i="449"/>
  <c r="S246" i="449" s="1"/>
  <c r="P246" i="449"/>
  <c r="M246" i="449"/>
  <c r="J246" i="449"/>
  <c r="G246" i="449"/>
  <c r="R245" i="449"/>
  <c r="S245" i="449" s="1"/>
  <c r="P245" i="449"/>
  <c r="M245" i="449"/>
  <c r="J245" i="449"/>
  <c r="G245" i="449"/>
  <c r="R244" i="449"/>
  <c r="S244" i="449" s="1"/>
  <c r="P244" i="449"/>
  <c r="M244" i="449"/>
  <c r="J244" i="449"/>
  <c r="G244" i="449"/>
  <c r="R243" i="449"/>
  <c r="S243" i="449" s="1"/>
  <c r="P243" i="449"/>
  <c r="M243" i="449"/>
  <c r="J243" i="449"/>
  <c r="G243" i="449"/>
  <c r="R242" i="449"/>
  <c r="S242" i="449" s="1"/>
  <c r="P242" i="449"/>
  <c r="M242" i="449"/>
  <c r="J242" i="449"/>
  <c r="E242" i="449"/>
  <c r="G242" i="449" s="1"/>
  <c r="R241" i="449"/>
  <c r="S241" i="449" s="1"/>
  <c r="P241" i="449"/>
  <c r="M241" i="449"/>
  <c r="J241" i="449"/>
  <c r="E241" i="449"/>
  <c r="G241" i="449" s="1"/>
  <c r="R240" i="449"/>
  <c r="S240" i="449" s="1"/>
  <c r="P240" i="449"/>
  <c r="M240" i="449"/>
  <c r="J240" i="449"/>
  <c r="G240" i="449"/>
  <c r="R239" i="449"/>
  <c r="S239" i="449" s="1"/>
  <c r="P239" i="449"/>
  <c r="M239" i="449"/>
  <c r="J239" i="449"/>
  <c r="G239" i="449"/>
  <c r="R238" i="449"/>
  <c r="S238" i="449" s="1"/>
  <c r="P238" i="449"/>
  <c r="M238" i="449"/>
  <c r="J238" i="449"/>
  <c r="G238" i="449"/>
  <c r="R237" i="449"/>
  <c r="S237" i="449" s="1"/>
  <c r="P237" i="449"/>
  <c r="M237" i="449"/>
  <c r="J237" i="449"/>
  <c r="G237" i="449"/>
  <c r="R236" i="449"/>
  <c r="S236" i="449" s="1"/>
  <c r="P236" i="449"/>
  <c r="M236" i="449"/>
  <c r="J236" i="449"/>
  <c r="E236" i="449"/>
  <c r="G236" i="449" s="1"/>
  <c r="R235" i="449"/>
  <c r="S235" i="449" s="1"/>
  <c r="P235" i="449"/>
  <c r="M235" i="449"/>
  <c r="J235" i="449"/>
  <c r="G235" i="449"/>
  <c r="R230" i="449"/>
  <c r="S230" i="449" s="1"/>
  <c r="P230" i="449"/>
  <c r="M230" i="449"/>
  <c r="J230" i="449"/>
  <c r="G230" i="449"/>
  <c r="G229" i="449" s="1"/>
  <c r="P229" i="449"/>
  <c r="M229" i="449"/>
  <c r="J229" i="449"/>
  <c r="R227" i="449"/>
  <c r="S227" i="449" s="1"/>
  <c r="P227" i="449"/>
  <c r="M227" i="449"/>
  <c r="J227" i="449"/>
  <c r="G227" i="449"/>
  <c r="R226" i="449"/>
  <c r="S226" i="449" s="1"/>
  <c r="P226" i="449"/>
  <c r="M226" i="449"/>
  <c r="J226" i="449"/>
  <c r="G226" i="449"/>
  <c r="R225" i="449"/>
  <c r="S225" i="449" s="1"/>
  <c r="P225" i="449"/>
  <c r="M225" i="449"/>
  <c r="J225" i="449"/>
  <c r="G225" i="449"/>
  <c r="R224" i="449"/>
  <c r="S224" i="449" s="1"/>
  <c r="P224" i="449"/>
  <c r="M224" i="449"/>
  <c r="J224" i="449"/>
  <c r="G224" i="449"/>
  <c r="R223" i="449"/>
  <c r="S223" i="449" s="1"/>
  <c r="P223" i="449"/>
  <c r="M223" i="449"/>
  <c r="J223" i="449"/>
  <c r="G223" i="449"/>
  <c r="R222" i="449"/>
  <c r="S222" i="449" s="1"/>
  <c r="P222" i="449"/>
  <c r="M222" i="449"/>
  <c r="J222" i="449"/>
  <c r="G222" i="449"/>
  <c r="R221" i="449"/>
  <c r="S221" i="449" s="1"/>
  <c r="P221" i="449"/>
  <c r="M221" i="449"/>
  <c r="J221" i="449"/>
  <c r="G221" i="449"/>
  <c r="R220" i="449"/>
  <c r="S220" i="449" s="1"/>
  <c r="P220" i="449"/>
  <c r="M220" i="449"/>
  <c r="J220" i="449"/>
  <c r="G220" i="449"/>
  <c r="R219" i="449"/>
  <c r="S219" i="449" s="1"/>
  <c r="P219" i="449"/>
  <c r="M219" i="449"/>
  <c r="J219" i="449"/>
  <c r="G219" i="449"/>
  <c r="R218" i="449"/>
  <c r="S218" i="449" s="1"/>
  <c r="P218" i="449"/>
  <c r="M218" i="449"/>
  <c r="J218" i="449"/>
  <c r="G218" i="449"/>
  <c r="R217" i="449"/>
  <c r="S217" i="449" s="1"/>
  <c r="P217" i="449"/>
  <c r="M217" i="449"/>
  <c r="J217" i="449"/>
  <c r="G217" i="449"/>
  <c r="R216" i="449"/>
  <c r="S216" i="449" s="1"/>
  <c r="P216" i="449"/>
  <c r="M216" i="449"/>
  <c r="J216" i="449"/>
  <c r="G216" i="449"/>
  <c r="R215" i="449"/>
  <c r="S215" i="449" s="1"/>
  <c r="P215" i="449"/>
  <c r="M215" i="449"/>
  <c r="J215" i="449"/>
  <c r="G215" i="449"/>
  <c r="R214" i="449"/>
  <c r="S214" i="449" s="1"/>
  <c r="P214" i="449"/>
  <c r="M214" i="449"/>
  <c r="J214" i="449"/>
  <c r="G214" i="449"/>
  <c r="R213" i="449"/>
  <c r="S213" i="449" s="1"/>
  <c r="P213" i="449"/>
  <c r="M213" i="449"/>
  <c r="J213" i="449"/>
  <c r="G213" i="449"/>
  <c r="R212" i="449"/>
  <c r="S212" i="449" s="1"/>
  <c r="P212" i="449"/>
  <c r="M212" i="449"/>
  <c r="J212" i="449"/>
  <c r="G212" i="449"/>
  <c r="R211" i="449"/>
  <c r="S211" i="449" s="1"/>
  <c r="P211" i="449"/>
  <c r="M211" i="449"/>
  <c r="J211" i="449"/>
  <c r="G211" i="449"/>
  <c r="R210" i="449"/>
  <c r="S210" i="449" s="1"/>
  <c r="P210" i="449"/>
  <c r="M210" i="449"/>
  <c r="J210" i="449"/>
  <c r="G210" i="449"/>
  <c r="R209" i="449"/>
  <c r="S209" i="449" s="1"/>
  <c r="P209" i="449"/>
  <c r="M209" i="449"/>
  <c r="J209" i="449"/>
  <c r="G209" i="449"/>
  <c r="R208" i="449"/>
  <c r="S208" i="449" s="1"/>
  <c r="P208" i="449"/>
  <c r="M208" i="449"/>
  <c r="J208" i="449"/>
  <c r="G208" i="449"/>
  <c r="R207" i="449"/>
  <c r="S207" i="449" s="1"/>
  <c r="P207" i="449"/>
  <c r="M207" i="449"/>
  <c r="J207" i="449"/>
  <c r="G207" i="449"/>
  <c r="R206" i="449"/>
  <c r="S206" i="449" s="1"/>
  <c r="P206" i="449"/>
  <c r="M206" i="449"/>
  <c r="J206" i="449"/>
  <c r="G206" i="449"/>
  <c r="R205" i="449"/>
  <c r="S205" i="449" s="1"/>
  <c r="P205" i="449"/>
  <c r="M205" i="449"/>
  <c r="J205" i="449"/>
  <c r="G205" i="449"/>
  <c r="R204" i="449"/>
  <c r="S204" i="449" s="1"/>
  <c r="T204" i="449" s="1"/>
  <c r="P204" i="449"/>
  <c r="M204" i="449"/>
  <c r="J204" i="449"/>
  <c r="G204" i="449"/>
  <c r="R203" i="449"/>
  <c r="S203" i="449" s="1"/>
  <c r="P203" i="449"/>
  <c r="M203" i="449"/>
  <c r="J203" i="449"/>
  <c r="G203" i="449"/>
  <c r="R202" i="449"/>
  <c r="S202" i="449" s="1"/>
  <c r="P202" i="449"/>
  <c r="M202" i="449"/>
  <c r="J202" i="449"/>
  <c r="G202" i="449"/>
  <c r="R201" i="449"/>
  <c r="S201" i="449" s="1"/>
  <c r="P201" i="449"/>
  <c r="M201" i="449"/>
  <c r="J201" i="449"/>
  <c r="G201" i="449"/>
  <c r="R200" i="449"/>
  <c r="S200" i="449" s="1"/>
  <c r="P200" i="449"/>
  <c r="M200" i="449"/>
  <c r="J200" i="449"/>
  <c r="G200" i="449"/>
  <c r="R199" i="449"/>
  <c r="S199" i="449" s="1"/>
  <c r="P199" i="449"/>
  <c r="M199" i="449"/>
  <c r="J199" i="449"/>
  <c r="G199" i="449"/>
  <c r="R198" i="449"/>
  <c r="S198" i="449" s="1"/>
  <c r="P198" i="449"/>
  <c r="M198" i="449"/>
  <c r="J198" i="449"/>
  <c r="G198" i="449"/>
  <c r="R197" i="449"/>
  <c r="S197" i="449" s="1"/>
  <c r="P197" i="449"/>
  <c r="M197" i="449"/>
  <c r="J197" i="449"/>
  <c r="G197" i="449"/>
  <c r="R196" i="449"/>
  <c r="S196" i="449" s="1"/>
  <c r="P196" i="449"/>
  <c r="M196" i="449"/>
  <c r="J196" i="449"/>
  <c r="G196" i="449"/>
  <c r="R195" i="449"/>
  <c r="S195" i="449" s="1"/>
  <c r="P195" i="449"/>
  <c r="M195" i="449"/>
  <c r="J195" i="449"/>
  <c r="G195" i="449"/>
  <c r="R194" i="449"/>
  <c r="S194" i="449" s="1"/>
  <c r="P194" i="449"/>
  <c r="M194" i="449"/>
  <c r="J194" i="449"/>
  <c r="G194" i="449"/>
  <c r="R193" i="449"/>
  <c r="S193" i="449" s="1"/>
  <c r="P193" i="449"/>
  <c r="M193" i="449"/>
  <c r="J193" i="449"/>
  <c r="G193" i="449"/>
  <c r="R192" i="449"/>
  <c r="S192" i="449" s="1"/>
  <c r="P192" i="449"/>
  <c r="M192" i="449"/>
  <c r="J192" i="449"/>
  <c r="G192" i="449"/>
  <c r="R191" i="449"/>
  <c r="S191" i="449" s="1"/>
  <c r="P191" i="449"/>
  <c r="M191" i="449"/>
  <c r="J191" i="449"/>
  <c r="G191" i="449"/>
  <c r="R190" i="449"/>
  <c r="S190" i="449" s="1"/>
  <c r="P190" i="449"/>
  <c r="M190" i="449"/>
  <c r="J190" i="449"/>
  <c r="G190" i="449"/>
  <c r="R189" i="449"/>
  <c r="S189" i="449" s="1"/>
  <c r="P189" i="449"/>
  <c r="M189" i="449"/>
  <c r="J189" i="449"/>
  <c r="G189" i="449"/>
  <c r="R185" i="449"/>
  <c r="S185" i="449" s="1"/>
  <c r="P185" i="449"/>
  <c r="M185" i="449"/>
  <c r="J185" i="449"/>
  <c r="G185" i="449"/>
  <c r="R184" i="449"/>
  <c r="S184" i="449" s="1"/>
  <c r="P184" i="449"/>
  <c r="M184" i="449"/>
  <c r="J184" i="449"/>
  <c r="G184" i="449"/>
  <c r="R183" i="449"/>
  <c r="S183" i="449" s="1"/>
  <c r="P183" i="449"/>
  <c r="M183" i="449"/>
  <c r="J183" i="449"/>
  <c r="G183" i="449"/>
  <c r="R182" i="449"/>
  <c r="S182" i="449" s="1"/>
  <c r="P182" i="449"/>
  <c r="M182" i="449"/>
  <c r="J182" i="449"/>
  <c r="G182" i="449"/>
  <c r="R181" i="449"/>
  <c r="S181" i="449" s="1"/>
  <c r="T181" i="449" s="1"/>
  <c r="P181" i="449"/>
  <c r="M181" i="449"/>
  <c r="J181" i="449"/>
  <c r="G181" i="449"/>
  <c r="R180" i="449"/>
  <c r="S180" i="449" s="1"/>
  <c r="P180" i="449"/>
  <c r="M180" i="449"/>
  <c r="J180" i="449"/>
  <c r="G180" i="449"/>
  <c r="S179" i="449"/>
  <c r="R179" i="449"/>
  <c r="P179" i="449"/>
  <c r="M179" i="449"/>
  <c r="J179" i="449"/>
  <c r="G179" i="449"/>
  <c r="R178" i="449"/>
  <c r="S178" i="449" s="1"/>
  <c r="P178" i="449"/>
  <c r="M178" i="449"/>
  <c r="J178" i="449"/>
  <c r="G178" i="449"/>
  <c r="R177" i="449"/>
  <c r="S177" i="449" s="1"/>
  <c r="P177" i="449"/>
  <c r="M177" i="449"/>
  <c r="J177" i="449"/>
  <c r="G177" i="449"/>
  <c r="R176" i="449"/>
  <c r="S176" i="449" s="1"/>
  <c r="P176" i="449"/>
  <c r="M176" i="449"/>
  <c r="J176" i="449"/>
  <c r="G176" i="449"/>
  <c r="R175" i="449"/>
  <c r="S175" i="449" s="1"/>
  <c r="P175" i="449"/>
  <c r="M175" i="449"/>
  <c r="J175" i="449"/>
  <c r="G175" i="449"/>
  <c r="R174" i="449"/>
  <c r="S174" i="449" s="1"/>
  <c r="P174" i="449"/>
  <c r="M174" i="449"/>
  <c r="J174" i="449"/>
  <c r="G174" i="449"/>
  <c r="R173" i="449"/>
  <c r="S173" i="449" s="1"/>
  <c r="P173" i="449"/>
  <c r="M173" i="449"/>
  <c r="J173" i="449"/>
  <c r="E173" i="449"/>
  <c r="G173" i="449" s="1"/>
  <c r="R172" i="449"/>
  <c r="S172" i="449" s="1"/>
  <c r="P172" i="449"/>
  <c r="M172" i="449"/>
  <c r="J172" i="449"/>
  <c r="G172" i="449"/>
  <c r="R171" i="449"/>
  <c r="S171" i="449" s="1"/>
  <c r="P171" i="449"/>
  <c r="M171" i="449"/>
  <c r="J171" i="449"/>
  <c r="E171" i="449"/>
  <c r="G171" i="449" s="1"/>
  <c r="R170" i="449"/>
  <c r="S170" i="449" s="1"/>
  <c r="P170" i="449"/>
  <c r="M170" i="449"/>
  <c r="J170" i="449"/>
  <c r="R169" i="449"/>
  <c r="S169" i="449" s="1"/>
  <c r="P169" i="449"/>
  <c r="M169" i="449"/>
  <c r="J169" i="449"/>
  <c r="E169" i="449"/>
  <c r="G169" i="449" s="1"/>
  <c r="R163" i="449"/>
  <c r="S163" i="449" s="1"/>
  <c r="P163" i="449"/>
  <c r="M163" i="449"/>
  <c r="J163" i="449"/>
  <c r="G163" i="449"/>
  <c r="R162" i="449"/>
  <c r="S162" i="449" s="1"/>
  <c r="P162" i="449"/>
  <c r="M162" i="449"/>
  <c r="J162" i="449"/>
  <c r="G162" i="449"/>
  <c r="R161" i="449"/>
  <c r="S161" i="449" s="1"/>
  <c r="P161" i="449"/>
  <c r="M161" i="449"/>
  <c r="J161" i="449"/>
  <c r="G161" i="449"/>
  <c r="R160" i="449"/>
  <c r="S160" i="449" s="1"/>
  <c r="T160" i="449" s="1"/>
  <c r="P160" i="449"/>
  <c r="M160" i="449"/>
  <c r="J160" i="449"/>
  <c r="G160" i="449"/>
  <c r="R157" i="449"/>
  <c r="S157" i="449" s="1"/>
  <c r="P157" i="449"/>
  <c r="M157" i="449"/>
  <c r="J157" i="449"/>
  <c r="G157" i="449"/>
  <c r="R156" i="449"/>
  <c r="S156" i="449" s="1"/>
  <c r="P156" i="449"/>
  <c r="M156" i="449"/>
  <c r="J156" i="449"/>
  <c r="G156" i="449"/>
  <c r="R155" i="449"/>
  <c r="S155" i="449" s="1"/>
  <c r="P155" i="449"/>
  <c r="M155" i="449"/>
  <c r="J155" i="449"/>
  <c r="G155" i="449"/>
  <c r="R154" i="449"/>
  <c r="S154" i="449" s="1"/>
  <c r="P154" i="449"/>
  <c r="M154" i="449"/>
  <c r="J154" i="449"/>
  <c r="G154" i="449"/>
  <c r="R153" i="449"/>
  <c r="S153" i="449" s="1"/>
  <c r="P153" i="449"/>
  <c r="M153" i="449"/>
  <c r="J153" i="449"/>
  <c r="G153" i="449"/>
  <c r="R152" i="449"/>
  <c r="S152" i="449" s="1"/>
  <c r="P152" i="449"/>
  <c r="M152" i="449"/>
  <c r="J152" i="449"/>
  <c r="G152" i="449"/>
  <c r="R151" i="449"/>
  <c r="S151" i="449" s="1"/>
  <c r="P151" i="449"/>
  <c r="M151" i="449"/>
  <c r="J151" i="449"/>
  <c r="G151" i="449"/>
  <c r="R150" i="449"/>
  <c r="S150" i="449" s="1"/>
  <c r="P150" i="449"/>
  <c r="M150" i="449"/>
  <c r="J150" i="449"/>
  <c r="G150" i="449"/>
  <c r="R146" i="449"/>
  <c r="S146" i="449" s="1"/>
  <c r="P146" i="449"/>
  <c r="M146" i="449"/>
  <c r="J146" i="449"/>
  <c r="G146" i="449"/>
  <c r="R145" i="449"/>
  <c r="S145" i="449" s="1"/>
  <c r="P145" i="449"/>
  <c r="M145" i="449"/>
  <c r="J145" i="449"/>
  <c r="E145" i="449"/>
  <c r="G145" i="449" s="1"/>
  <c r="R144" i="449"/>
  <c r="S144" i="449" s="1"/>
  <c r="P144" i="449"/>
  <c r="M144" i="449"/>
  <c r="J144" i="449"/>
  <c r="G144" i="449"/>
  <c r="R143" i="449"/>
  <c r="S143" i="449" s="1"/>
  <c r="P143" i="449"/>
  <c r="M143" i="449"/>
  <c r="J143" i="449"/>
  <c r="G143" i="449"/>
  <c r="R142" i="449"/>
  <c r="S142" i="449" s="1"/>
  <c r="P142" i="449"/>
  <c r="M142" i="449"/>
  <c r="J142" i="449"/>
  <c r="G142" i="449"/>
  <c r="R141" i="449"/>
  <c r="S141" i="449" s="1"/>
  <c r="P141" i="449"/>
  <c r="M141" i="449"/>
  <c r="J141" i="449"/>
  <c r="G141" i="449"/>
  <c r="R140" i="449"/>
  <c r="S140" i="449" s="1"/>
  <c r="P140" i="449"/>
  <c r="M140" i="449"/>
  <c r="J140" i="449"/>
  <c r="R139" i="449"/>
  <c r="S139" i="449" s="1"/>
  <c r="P139" i="449"/>
  <c r="M139" i="449"/>
  <c r="J139" i="449"/>
  <c r="G139" i="449"/>
  <c r="R138" i="449"/>
  <c r="S138" i="449" s="1"/>
  <c r="P138" i="449"/>
  <c r="M138" i="449"/>
  <c r="J138" i="449"/>
  <c r="E138" i="449"/>
  <c r="G138" i="449" s="1"/>
  <c r="R137" i="449"/>
  <c r="S137" i="449" s="1"/>
  <c r="P137" i="449"/>
  <c r="M137" i="449"/>
  <c r="J137" i="449"/>
  <c r="G137" i="449"/>
  <c r="R133" i="449"/>
  <c r="S133" i="449" s="1"/>
  <c r="P133" i="449"/>
  <c r="M133" i="449"/>
  <c r="J133" i="449"/>
  <c r="G133" i="449"/>
  <c r="R132" i="449"/>
  <c r="S132" i="449" s="1"/>
  <c r="P132" i="449"/>
  <c r="M132" i="449"/>
  <c r="J132" i="449"/>
  <c r="G132" i="449"/>
  <c r="R131" i="449"/>
  <c r="S131" i="449" s="1"/>
  <c r="P131" i="449"/>
  <c r="M131" i="449"/>
  <c r="J131" i="449"/>
  <c r="G131" i="449"/>
  <c r="R130" i="449"/>
  <c r="S130" i="449" s="1"/>
  <c r="P130" i="449"/>
  <c r="M130" i="449"/>
  <c r="J130" i="449"/>
  <c r="G130" i="449"/>
  <c r="R129" i="449"/>
  <c r="S129" i="449" s="1"/>
  <c r="P129" i="449"/>
  <c r="M129" i="449"/>
  <c r="J129" i="449"/>
  <c r="R128" i="449"/>
  <c r="S128" i="449" s="1"/>
  <c r="P128" i="449"/>
  <c r="M128" i="449"/>
  <c r="J128" i="449"/>
  <c r="E128" i="449"/>
  <c r="R127" i="449"/>
  <c r="S127" i="449" s="1"/>
  <c r="P127" i="449"/>
  <c r="M127" i="449"/>
  <c r="J127" i="449"/>
  <c r="G127" i="449"/>
  <c r="R126" i="449"/>
  <c r="S126" i="449" s="1"/>
  <c r="P126" i="449"/>
  <c r="M126" i="449"/>
  <c r="J126" i="449"/>
  <c r="G126" i="449"/>
  <c r="R125" i="449"/>
  <c r="S125" i="449" s="1"/>
  <c r="P125" i="449"/>
  <c r="M125" i="449"/>
  <c r="J125" i="449"/>
  <c r="G125" i="449"/>
  <c r="R124" i="449"/>
  <c r="S124" i="449" s="1"/>
  <c r="P124" i="449"/>
  <c r="M124" i="449"/>
  <c r="J124" i="449"/>
  <c r="G124" i="449"/>
  <c r="R123" i="449"/>
  <c r="S123" i="449" s="1"/>
  <c r="P123" i="449"/>
  <c r="M123" i="449"/>
  <c r="J123" i="449"/>
  <c r="E123" i="449"/>
  <c r="G123" i="449" s="1"/>
  <c r="R122" i="449"/>
  <c r="S122" i="449" s="1"/>
  <c r="P122" i="449"/>
  <c r="M122" i="449"/>
  <c r="J122" i="449"/>
  <c r="E122" i="449"/>
  <c r="R121" i="449"/>
  <c r="S121" i="449" s="1"/>
  <c r="P121" i="449"/>
  <c r="M121" i="449"/>
  <c r="J121" i="449"/>
  <c r="G121" i="449"/>
  <c r="R117" i="449"/>
  <c r="S117" i="449" s="1"/>
  <c r="P117" i="449"/>
  <c r="M117" i="449"/>
  <c r="J117" i="449"/>
  <c r="G117" i="449"/>
  <c r="R116" i="449"/>
  <c r="S116" i="449" s="1"/>
  <c r="P116" i="449"/>
  <c r="M116" i="449"/>
  <c r="J116" i="449"/>
  <c r="G116" i="449"/>
  <c r="R115" i="449"/>
  <c r="S115" i="449" s="1"/>
  <c r="P115" i="449"/>
  <c r="M115" i="449"/>
  <c r="J115" i="449"/>
  <c r="G115" i="449"/>
  <c r="R114" i="449"/>
  <c r="S114" i="449" s="1"/>
  <c r="P114" i="449"/>
  <c r="M114" i="449"/>
  <c r="J114" i="449"/>
  <c r="G114" i="449"/>
  <c r="R113" i="449"/>
  <c r="S113" i="449" s="1"/>
  <c r="P113" i="449"/>
  <c r="M113" i="449"/>
  <c r="J113" i="449"/>
  <c r="G113" i="449"/>
  <c r="R112" i="449"/>
  <c r="S112" i="449" s="1"/>
  <c r="P112" i="449"/>
  <c r="M112" i="449"/>
  <c r="J112" i="449"/>
  <c r="G112" i="449"/>
  <c r="R111" i="449"/>
  <c r="S111" i="449" s="1"/>
  <c r="P111" i="449"/>
  <c r="M111" i="449"/>
  <c r="J111" i="449"/>
  <c r="G111" i="449"/>
  <c r="R107" i="449"/>
  <c r="S107" i="449" s="1"/>
  <c r="P107" i="449"/>
  <c r="M107" i="449"/>
  <c r="J107" i="449"/>
  <c r="G107" i="449"/>
  <c r="R106" i="449"/>
  <c r="S106" i="449" s="1"/>
  <c r="P106" i="449"/>
  <c r="M106" i="449"/>
  <c r="J106" i="449"/>
  <c r="G106" i="449"/>
  <c r="R105" i="449"/>
  <c r="S105" i="449" s="1"/>
  <c r="P105" i="449"/>
  <c r="M105" i="449"/>
  <c r="J105" i="449"/>
  <c r="G105" i="449"/>
  <c r="R104" i="449"/>
  <c r="S104" i="449" s="1"/>
  <c r="P104" i="449"/>
  <c r="M104" i="449"/>
  <c r="J104" i="449"/>
  <c r="G104" i="449"/>
  <c r="R103" i="449"/>
  <c r="S103" i="449" s="1"/>
  <c r="P103" i="449"/>
  <c r="M103" i="449"/>
  <c r="J103" i="449"/>
  <c r="G103" i="449"/>
  <c r="R102" i="449"/>
  <c r="S102" i="449" s="1"/>
  <c r="P102" i="449"/>
  <c r="M102" i="449"/>
  <c r="J102" i="449"/>
  <c r="G102" i="449"/>
  <c r="R101" i="449"/>
  <c r="S101" i="449" s="1"/>
  <c r="P101" i="449"/>
  <c r="M101" i="449"/>
  <c r="J101" i="449"/>
  <c r="G101" i="449"/>
  <c r="R97" i="449"/>
  <c r="S97" i="449" s="1"/>
  <c r="P97" i="449"/>
  <c r="M97" i="449"/>
  <c r="J97" i="449"/>
  <c r="G97" i="449"/>
  <c r="R96" i="449"/>
  <c r="S96" i="449" s="1"/>
  <c r="P96" i="449"/>
  <c r="M96" i="449"/>
  <c r="J96" i="449"/>
  <c r="G96" i="449"/>
  <c r="R95" i="449"/>
  <c r="S95" i="449" s="1"/>
  <c r="P95" i="449"/>
  <c r="M95" i="449"/>
  <c r="J95" i="449"/>
  <c r="G95" i="449"/>
  <c r="R94" i="449"/>
  <c r="S94" i="449" s="1"/>
  <c r="P94" i="449"/>
  <c r="M94" i="449"/>
  <c r="J94" i="449"/>
  <c r="G94" i="449"/>
  <c r="R93" i="449"/>
  <c r="S93" i="449" s="1"/>
  <c r="P93" i="449"/>
  <c r="M93" i="449"/>
  <c r="J93" i="449"/>
  <c r="G93" i="449"/>
  <c r="R92" i="449"/>
  <c r="S92" i="449" s="1"/>
  <c r="P92" i="449"/>
  <c r="M92" i="449"/>
  <c r="J92" i="449"/>
  <c r="G92" i="449"/>
  <c r="R91" i="449"/>
  <c r="S91" i="449" s="1"/>
  <c r="P91" i="449"/>
  <c r="M91" i="449"/>
  <c r="J91" i="449"/>
  <c r="G91" i="449"/>
  <c r="R90" i="449"/>
  <c r="S90" i="449" s="1"/>
  <c r="P90" i="449"/>
  <c r="M90" i="449"/>
  <c r="J90" i="449"/>
  <c r="G90" i="449"/>
  <c r="R89" i="449"/>
  <c r="S89" i="449" s="1"/>
  <c r="P89" i="449"/>
  <c r="M89" i="449"/>
  <c r="J89" i="449"/>
  <c r="G89" i="449"/>
  <c r="R88" i="449"/>
  <c r="S88" i="449" s="1"/>
  <c r="P88" i="449"/>
  <c r="M88" i="449"/>
  <c r="J88" i="449"/>
  <c r="G88" i="449"/>
  <c r="R87" i="449"/>
  <c r="S87" i="449" s="1"/>
  <c r="P87" i="449"/>
  <c r="M87" i="449"/>
  <c r="J87" i="449"/>
  <c r="G87" i="449"/>
  <c r="R86" i="449"/>
  <c r="S86" i="449" s="1"/>
  <c r="P86" i="449"/>
  <c r="M86" i="449"/>
  <c r="J86" i="449"/>
  <c r="G86" i="449"/>
  <c r="R85" i="449"/>
  <c r="S85" i="449" s="1"/>
  <c r="P85" i="449"/>
  <c r="M85" i="449"/>
  <c r="J85" i="449"/>
  <c r="G85" i="449"/>
  <c r="R84" i="449"/>
  <c r="S84" i="449" s="1"/>
  <c r="P84" i="449"/>
  <c r="M84" i="449"/>
  <c r="J84" i="449"/>
  <c r="G84" i="449"/>
  <c r="R83" i="449"/>
  <c r="S83" i="449" s="1"/>
  <c r="P83" i="449"/>
  <c r="M83" i="449"/>
  <c r="J83" i="449"/>
  <c r="G83" i="449"/>
  <c r="R82" i="449"/>
  <c r="S82" i="449" s="1"/>
  <c r="P82" i="449"/>
  <c r="M82" i="449"/>
  <c r="J82" i="449"/>
  <c r="G82" i="449"/>
  <c r="R81" i="449"/>
  <c r="S81" i="449" s="1"/>
  <c r="P81" i="449"/>
  <c r="M81" i="449"/>
  <c r="J81" i="449"/>
  <c r="G81" i="449"/>
  <c r="R80" i="449"/>
  <c r="S80" i="449" s="1"/>
  <c r="P80" i="449"/>
  <c r="M80" i="449"/>
  <c r="J80" i="449"/>
  <c r="G80" i="449"/>
  <c r="R79" i="449"/>
  <c r="S79" i="449" s="1"/>
  <c r="P79" i="449"/>
  <c r="M79" i="449"/>
  <c r="J79" i="449"/>
  <c r="G79" i="449"/>
  <c r="R78" i="449"/>
  <c r="S78" i="449" s="1"/>
  <c r="P78" i="449"/>
  <c r="M78" i="449"/>
  <c r="J78" i="449"/>
  <c r="G78" i="449"/>
  <c r="R77" i="449"/>
  <c r="S77" i="449" s="1"/>
  <c r="P77" i="449"/>
  <c r="M77" i="449"/>
  <c r="J77" i="449"/>
  <c r="G77" i="449"/>
  <c r="R76" i="449"/>
  <c r="S76" i="449" s="1"/>
  <c r="P76" i="449"/>
  <c r="M76" i="449"/>
  <c r="J76" i="449"/>
  <c r="G76" i="449"/>
  <c r="R75" i="449"/>
  <c r="S75" i="449" s="1"/>
  <c r="P75" i="449"/>
  <c r="M75" i="449"/>
  <c r="J75" i="449"/>
  <c r="G75" i="449"/>
  <c r="R74" i="449"/>
  <c r="S74" i="449" s="1"/>
  <c r="P74" i="449"/>
  <c r="M74" i="449"/>
  <c r="J74" i="449"/>
  <c r="G74" i="449"/>
  <c r="R70" i="449"/>
  <c r="S70" i="449" s="1"/>
  <c r="P70" i="449"/>
  <c r="M70" i="449"/>
  <c r="G70" i="449"/>
  <c r="R69" i="449"/>
  <c r="S69" i="449" s="1"/>
  <c r="P69" i="449"/>
  <c r="M69" i="449"/>
  <c r="G69" i="449"/>
  <c r="R68" i="449"/>
  <c r="S68" i="449" s="1"/>
  <c r="P68" i="449"/>
  <c r="M68" i="449"/>
  <c r="G68" i="449"/>
  <c r="R67" i="449"/>
  <c r="S67" i="449" s="1"/>
  <c r="P67" i="449"/>
  <c r="M67" i="449"/>
  <c r="G67" i="449"/>
  <c r="R66" i="449"/>
  <c r="S66" i="449" s="1"/>
  <c r="P66" i="449"/>
  <c r="M66" i="449"/>
  <c r="G66" i="449"/>
  <c r="R65" i="449"/>
  <c r="S65" i="449" s="1"/>
  <c r="P65" i="449"/>
  <c r="M65" i="449"/>
  <c r="G65" i="449"/>
  <c r="R64" i="449"/>
  <c r="S64" i="449" s="1"/>
  <c r="P64" i="449"/>
  <c r="M64" i="449"/>
  <c r="G64" i="449"/>
  <c r="R63" i="449"/>
  <c r="S63" i="449" s="1"/>
  <c r="P63" i="449"/>
  <c r="M63" i="449"/>
  <c r="G63" i="449"/>
  <c r="R62" i="449"/>
  <c r="S62" i="449" s="1"/>
  <c r="P62" i="449"/>
  <c r="M62" i="449"/>
  <c r="G62" i="449"/>
  <c r="R61" i="449"/>
  <c r="S61" i="449" s="1"/>
  <c r="T61" i="449" s="1"/>
  <c r="P61" i="449"/>
  <c r="M61" i="449"/>
  <c r="G61" i="449"/>
  <c r="R60" i="449"/>
  <c r="S60" i="449" s="1"/>
  <c r="T60" i="449" s="1"/>
  <c r="P60" i="449"/>
  <c r="M60" i="449"/>
  <c r="G60" i="449"/>
  <c r="R59" i="449"/>
  <c r="S59" i="449" s="1"/>
  <c r="T59" i="449" s="1"/>
  <c r="P59" i="449"/>
  <c r="M59" i="449"/>
  <c r="G59" i="449"/>
  <c r="R58" i="449"/>
  <c r="S58" i="449" s="1"/>
  <c r="T58" i="449" s="1"/>
  <c r="P58" i="449"/>
  <c r="M58" i="449"/>
  <c r="G58" i="449"/>
  <c r="R57" i="449"/>
  <c r="S57" i="449" s="1"/>
  <c r="T57" i="449" s="1"/>
  <c r="P57" i="449"/>
  <c r="M57" i="449"/>
  <c r="G57" i="449"/>
  <c r="R56" i="449"/>
  <c r="S56" i="449" s="1"/>
  <c r="T56" i="449" s="1"/>
  <c r="P56" i="449"/>
  <c r="M56" i="449"/>
  <c r="G56" i="449"/>
  <c r="R55" i="449"/>
  <c r="S55" i="449" s="1"/>
  <c r="P55" i="449"/>
  <c r="M55" i="449"/>
  <c r="G55" i="449"/>
  <c r="R54" i="449"/>
  <c r="S54" i="449" s="1"/>
  <c r="T54" i="449" s="1"/>
  <c r="P54" i="449"/>
  <c r="M54" i="449"/>
  <c r="G54" i="449"/>
  <c r="R53" i="449"/>
  <c r="S53" i="449" s="1"/>
  <c r="T53" i="449" s="1"/>
  <c r="P53" i="449"/>
  <c r="M53" i="449"/>
  <c r="G53" i="449"/>
  <c r="J52" i="449"/>
  <c r="R49" i="449"/>
  <c r="S49" i="449" s="1"/>
  <c r="P49" i="449"/>
  <c r="M49" i="449"/>
  <c r="J49" i="449"/>
  <c r="G49" i="449"/>
  <c r="R48" i="449"/>
  <c r="S48" i="449" s="1"/>
  <c r="P48" i="449"/>
  <c r="M48" i="449"/>
  <c r="J48" i="449"/>
  <c r="G48" i="449"/>
  <c r="R47" i="449"/>
  <c r="S47" i="449" s="1"/>
  <c r="P47" i="449"/>
  <c r="M47" i="449"/>
  <c r="J47" i="449"/>
  <c r="G47" i="449"/>
  <c r="R46" i="449"/>
  <c r="S46" i="449" s="1"/>
  <c r="P46" i="449"/>
  <c r="M46" i="449"/>
  <c r="J46" i="449"/>
  <c r="G46" i="449"/>
  <c r="R45" i="449"/>
  <c r="S45" i="449" s="1"/>
  <c r="P45" i="449"/>
  <c r="M45" i="449"/>
  <c r="J45" i="449"/>
  <c r="G45" i="449"/>
  <c r="R44" i="449"/>
  <c r="S44" i="449" s="1"/>
  <c r="P44" i="449"/>
  <c r="M44" i="449"/>
  <c r="J44" i="449"/>
  <c r="G44" i="449"/>
  <c r="R43" i="449"/>
  <c r="S43" i="449" s="1"/>
  <c r="P43" i="449"/>
  <c r="M43" i="449"/>
  <c r="J43" i="449"/>
  <c r="G43" i="449"/>
  <c r="R42" i="449"/>
  <c r="S42" i="449" s="1"/>
  <c r="P42" i="449"/>
  <c r="M42" i="449"/>
  <c r="J42" i="449"/>
  <c r="G42" i="449"/>
  <c r="R41" i="449"/>
  <c r="S41" i="449" s="1"/>
  <c r="P41" i="449"/>
  <c r="M41" i="449"/>
  <c r="J41" i="449"/>
  <c r="G41" i="449"/>
  <c r="R40" i="449"/>
  <c r="S40" i="449" s="1"/>
  <c r="P40" i="449"/>
  <c r="M40" i="449"/>
  <c r="J40" i="449"/>
  <c r="G40" i="449"/>
  <c r="R39" i="449"/>
  <c r="S39" i="449" s="1"/>
  <c r="P39" i="449"/>
  <c r="M39" i="449"/>
  <c r="J39" i="449"/>
  <c r="G39" i="449"/>
  <c r="R38" i="449"/>
  <c r="S38" i="449" s="1"/>
  <c r="P38" i="449"/>
  <c r="M38" i="449"/>
  <c r="J38" i="449"/>
  <c r="G38" i="449"/>
  <c r="R37" i="449"/>
  <c r="S37" i="449" s="1"/>
  <c r="P37" i="449"/>
  <c r="M37" i="449"/>
  <c r="J37" i="449"/>
  <c r="G37" i="449"/>
  <c r="R36" i="449"/>
  <c r="S36" i="449" s="1"/>
  <c r="P36" i="449"/>
  <c r="M36" i="449"/>
  <c r="J36" i="449"/>
  <c r="G36" i="449"/>
  <c r="R35" i="449"/>
  <c r="S35" i="449" s="1"/>
  <c r="P35" i="449"/>
  <c r="M35" i="449"/>
  <c r="J35" i="449"/>
  <c r="G35" i="449"/>
  <c r="R34" i="449"/>
  <c r="S34" i="449" s="1"/>
  <c r="P34" i="449"/>
  <c r="M34" i="449"/>
  <c r="J34" i="449"/>
  <c r="G34" i="449"/>
  <c r="R33" i="449"/>
  <c r="S33" i="449" s="1"/>
  <c r="P33" i="449"/>
  <c r="M33" i="449"/>
  <c r="J33" i="449"/>
  <c r="G33" i="449"/>
  <c r="R32" i="449"/>
  <c r="S32" i="449" s="1"/>
  <c r="P32" i="449"/>
  <c r="M32" i="449"/>
  <c r="J32" i="449"/>
  <c r="G32" i="449"/>
  <c r="R31" i="449"/>
  <c r="S31" i="449" s="1"/>
  <c r="P31" i="449"/>
  <c r="M31" i="449"/>
  <c r="J31" i="449"/>
  <c r="G31" i="449"/>
  <c r="R30" i="449"/>
  <c r="S30" i="449" s="1"/>
  <c r="P30" i="449"/>
  <c r="M30" i="449"/>
  <c r="J30" i="449"/>
  <c r="G30" i="449"/>
  <c r="R27" i="449"/>
  <c r="S27" i="449" s="1"/>
  <c r="P27" i="449"/>
  <c r="M27" i="449"/>
  <c r="J27" i="449"/>
  <c r="G27" i="449"/>
  <c r="R26" i="449"/>
  <c r="S26" i="449" s="1"/>
  <c r="P26" i="449"/>
  <c r="M26" i="449"/>
  <c r="J26" i="449"/>
  <c r="G26" i="449"/>
  <c r="E16" i="449"/>
  <c r="T269" i="449" l="1"/>
  <c r="T93" i="449"/>
  <c r="T170" i="449"/>
  <c r="T82" i="449"/>
  <c r="T327" i="449"/>
  <c r="T331" i="449"/>
  <c r="T387" i="449"/>
  <c r="G25" i="449"/>
  <c r="T32" i="449"/>
  <c r="T36" i="449"/>
  <c r="T40" i="449"/>
  <c r="T44" i="449"/>
  <c r="T102" i="449"/>
  <c r="T113" i="449"/>
  <c r="T301" i="449"/>
  <c r="T356" i="449"/>
  <c r="T364" i="449"/>
  <c r="P25" i="449"/>
  <c r="P73" i="449"/>
  <c r="T174" i="449"/>
  <c r="T292" i="449"/>
  <c r="T117" i="449"/>
  <c r="T62" i="449"/>
  <c r="T129" i="449"/>
  <c r="T157" i="449"/>
  <c r="T177" i="449"/>
  <c r="T184" i="449"/>
  <c r="T191" i="449"/>
  <c r="T195" i="449"/>
  <c r="T203" i="449"/>
  <c r="T211" i="449"/>
  <c r="T219" i="449"/>
  <c r="T223" i="449"/>
  <c r="T227" i="449"/>
  <c r="T242" i="449"/>
  <c r="T249" i="449"/>
  <c r="G276" i="449"/>
  <c r="T277" i="449"/>
  <c r="T281" i="449"/>
  <c r="T285" i="449"/>
  <c r="T289" i="449"/>
  <c r="T89" i="449"/>
  <c r="T350" i="449"/>
  <c r="T353" i="449"/>
  <c r="T357" i="449"/>
  <c r="J25" i="449"/>
  <c r="T33" i="449"/>
  <c r="T155" i="449"/>
  <c r="T171" i="449"/>
  <c r="T213" i="449"/>
  <c r="T217" i="449"/>
  <c r="T225" i="449"/>
  <c r="T236" i="449"/>
  <c r="T240" i="449"/>
  <c r="T244" i="449"/>
  <c r="T298" i="449"/>
  <c r="T305" i="449"/>
  <c r="T309" i="449"/>
  <c r="T328" i="449"/>
  <c r="T344" i="449"/>
  <c r="T348" i="449"/>
  <c r="T395" i="449"/>
  <c r="T397" i="449"/>
  <c r="C21" i="456"/>
  <c r="D20" i="456"/>
  <c r="T352" i="449"/>
  <c r="T393" i="449"/>
  <c r="J149" i="449"/>
  <c r="T49" i="449"/>
  <c r="T63" i="449"/>
  <c r="G110" i="449"/>
  <c r="T141" i="449"/>
  <c r="T161" i="449"/>
  <c r="T175" i="449"/>
  <c r="G234" i="449"/>
  <c r="J252" i="449"/>
  <c r="T258" i="449"/>
  <c r="T262" i="449"/>
  <c r="T266" i="449"/>
  <c r="T361" i="449"/>
  <c r="T371" i="449"/>
  <c r="T373" i="449"/>
  <c r="T389" i="449"/>
  <c r="T403" i="449"/>
  <c r="T405" i="449"/>
  <c r="T131" i="449"/>
  <c r="J168" i="449"/>
  <c r="T39" i="449"/>
  <c r="T67" i="449"/>
  <c r="T68" i="449"/>
  <c r="T156" i="449"/>
  <c r="T198" i="449"/>
  <c r="T206" i="449"/>
  <c r="T210" i="449"/>
  <c r="T267" i="449"/>
  <c r="T270" i="449"/>
  <c r="T274" i="449"/>
  <c r="T311" i="449"/>
  <c r="T315" i="449"/>
  <c r="T319" i="449"/>
  <c r="T333" i="449"/>
  <c r="T337" i="449"/>
  <c r="T341" i="449"/>
  <c r="T345" i="449"/>
  <c r="T365" i="449"/>
  <c r="T377" i="449"/>
  <c r="T401" i="449"/>
  <c r="G52" i="449"/>
  <c r="T64" i="449"/>
  <c r="T75" i="449"/>
  <c r="T79" i="449"/>
  <c r="T83" i="449"/>
  <c r="T87" i="449"/>
  <c r="T90" i="449"/>
  <c r="T94" i="449"/>
  <c r="T106" i="449"/>
  <c r="T107" i="449"/>
  <c r="T114" i="449"/>
  <c r="T142" i="449"/>
  <c r="T207" i="449"/>
  <c r="T214" i="449"/>
  <c r="T222" i="449"/>
  <c r="T237" i="449"/>
  <c r="T241" i="449"/>
  <c r="T248" i="449"/>
  <c r="T257" i="449"/>
  <c r="T265" i="449"/>
  <c r="T271" i="449"/>
  <c r="T278" i="449"/>
  <c r="T302" i="449"/>
  <c r="T312" i="449"/>
  <c r="M25" i="449"/>
  <c r="G29" i="449"/>
  <c r="T34" i="449"/>
  <c r="T41" i="449"/>
  <c r="T48" i="449"/>
  <c r="T66" i="449"/>
  <c r="T69" i="449"/>
  <c r="T70" i="449"/>
  <c r="T76" i="449"/>
  <c r="T80" i="449"/>
  <c r="T84" i="449"/>
  <c r="T95" i="449"/>
  <c r="G100" i="449"/>
  <c r="T104" i="449"/>
  <c r="T115" i="449"/>
  <c r="J120" i="449"/>
  <c r="T122" i="449"/>
  <c r="J136" i="449"/>
  <c r="T138" i="449"/>
  <c r="T143" i="449"/>
  <c r="T193" i="449"/>
  <c r="P276" i="449"/>
  <c r="T282" i="449"/>
  <c r="T293" i="449"/>
  <c r="J297" i="449"/>
  <c r="T300" i="449"/>
  <c r="T316" i="449"/>
  <c r="T325" i="449"/>
  <c r="T342" i="449"/>
  <c r="T363" i="449"/>
  <c r="T31" i="449"/>
  <c r="T35" i="449"/>
  <c r="T38" i="449"/>
  <c r="T42" i="449"/>
  <c r="T46" i="449"/>
  <c r="M73" i="449"/>
  <c r="T81" i="449"/>
  <c r="T85" i="449"/>
  <c r="T92" i="449"/>
  <c r="T96" i="449"/>
  <c r="J100" i="449"/>
  <c r="P100" i="449"/>
  <c r="T105" i="449"/>
  <c r="T116" i="449"/>
  <c r="T132" i="449"/>
  <c r="T154" i="449"/>
  <c r="M159" i="449"/>
  <c r="P159" i="449"/>
  <c r="T173" i="449"/>
  <c r="T183" i="449"/>
  <c r="T190" i="449"/>
  <c r="T194" i="449"/>
  <c r="T197" i="449"/>
  <c r="T201" i="449"/>
  <c r="T209" i="449"/>
  <c r="T220" i="449"/>
  <c r="T239" i="449"/>
  <c r="T273" i="449"/>
  <c r="T280" i="449"/>
  <c r="T294" i="449"/>
  <c r="T304" i="449"/>
  <c r="T314" i="449"/>
  <c r="T320" i="449"/>
  <c r="T322" i="449"/>
  <c r="T329" i="449"/>
  <c r="T332" i="449"/>
  <c r="T340" i="449"/>
  <c r="T346" i="449"/>
  <c r="T349" i="449"/>
  <c r="T358" i="449"/>
  <c r="T360" i="449"/>
  <c r="M368" i="449"/>
  <c r="T375" i="449"/>
  <c r="T383" i="449"/>
  <c r="T391" i="449"/>
  <c r="T399" i="449"/>
  <c r="P29" i="449"/>
  <c r="T45" i="449"/>
  <c r="P52" i="449"/>
  <c r="T77" i="449"/>
  <c r="S110" i="449"/>
  <c r="T123" i="449"/>
  <c r="T126" i="449"/>
  <c r="T133" i="449"/>
  <c r="T37" i="449"/>
  <c r="S100" i="449"/>
  <c r="V100" i="449" s="1"/>
  <c r="T27" i="449"/>
  <c r="M29" i="449"/>
  <c r="P110" i="449"/>
  <c r="J110" i="449"/>
  <c r="V110" i="449" s="1"/>
  <c r="M120" i="449"/>
  <c r="J29" i="449"/>
  <c r="T43" i="449"/>
  <c r="T55" i="449"/>
  <c r="T65" i="449"/>
  <c r="T78" i="449"/>
  <c r="T91" i="449"/>
  <c r="T103" i="449"/>
  <c r="T112" i="449"/>
  <c r="P120" i="449"/>
  <c r="T124" i="449"/>
  <c r="T127" i="449"/>
  <c r="P136" i="449"/>
  <c r="T139" i="449"/>
  <c r="T140" i="449"/>
  <c r="M136" i="449"/>
  <c r="T146" i="449"/>
  <c r="T152" i="449"/>
  <c r="T144" i="449"/>
  <c r="T162" i="449"/>
  <c r="S188" i="449"/>
  <c r="P188" i="449"/>
  <c r="J188" i="449"/>
  <c r="T145" i="449"/>
  <c r="T151" i="449"/>
  <c r="T153" i="449"/>
  <c r="G159" i="449"/>
  <c r="T172" i="449"/>
  <c r="T189" i="449"/>
  <c r="T199" i="449"/>
  <c r="T202" i="449"/>
  <c r="T205" i="449"/>
  <c r="T215" i="449"/>
  <c r="T218" i="449"/>
  <c r="T221" i="449"/>
  <c r="T235" i="449"/>
  <c r="T243" i="449"/>
  <c r="T246" i="449"/>
  <c r="G252" i="449"/>
  <c r="T259" i="449"/>
  <c r="T263" i="449"/>
  <c r="T286" i="449"/>
  <c r="T290" i="449"/>
  <c r="T299" i="449"/>
  <c r="T303" i="449"/>
  <c r="T313" i="449"/>
  <c r="T317" i="449"/>
  <c r="T343" i="449"/>
  <c r="T347" i="449"/>
  <c r="T354" i="449"/>
  <c r="G233" i="449"/>
  <c r="S368" i="449"/>
  <c r="T374" i="449"/>
  <c r="T382" i="449"/>
  <c r="T390" i="449"/>
  <c r="T398" i="449"/>
  <c r="T226" i="449"/>
  <c r="M234" i="449"/>
  <c r="T256" i="449"/>
  <c r="T268" i="449"/>
  <c r="T272" i="449"/>
  <c r="T283" i="449"/>
  <c r="T306" i="449"/>
  <c r="T326" i="449"/>
  <c r="T330" i="449"/>
  <c r="T334" i="449"/>
  <c r="T338" i="449"/>
  <c r="T369" i="449"/>
  <c r="T30" i="449"/>
  <c r="S29" i="449"/>
  <c r="T74" i="449"/>
  <c r="S73" i="449"/>
  <c r="T26" i="449"/>
  <c r="S25" i="449"/>
  <c r="G73" i="449"/>
  <c r="M100" i="449"/>
  <c r="T101" i="449"/>
  <c r="T121" i="449"/>
  <c r="S120" i="449"/>
  <c r="V120" i="449" s="1"/>
  <c r="S136" i="449"/>
  <c r="T192" i="449"/>
  <c r="T208" i="449"/>
  <c r="T224" i="449"/>
  <c r="T247" i="449"/>
  <c r="T264" i="449"/>
  <c r="T279" i="449"/>
  <c r="S276" i="449"/>
  <c r="T336" i="449"/>
  <c r="S52" i="449"/>
  <c r="T163" i="449"/>
  <c r="S159" i="449"/>
  <c r="S229" i="449"/>
  <c r="T230" i="449"/>
  <c r="M52" i="449"/>
  <c r="J73" i="449"/>
  <c r="T111" i="449"/>
  <c r="E140" i="449"/>
  <c r="G140" i="449" s="1"/>
  <c r="G136" i="449" s="1"/>
  <c r="T130" i="449"/>
  <c r="M149" i="449"/>
  <c r="J167" i="449"/>
  <c r="M168" i="449"/>
  <c r="T176" i="449"/>
  <c r="G188" i="449"/>
  <c r="T196" i="449"/>
  <c r="T212" i="449"/>
  <c r="S234" i="449"/>
  <c r="T254" i="449"/>
  <c r="T321" i="449"/>
  <c r="T47" i="449"/>
  <c r="M110" i="449"/>
  <c r="G122" i="449"/>
  <c r="T125" i="449"/>
  <c r="E129" i="449"/>
  <c r="G129" i="449" s="1"/>
  <c r="G128" i="449"/>
  <c r="M188" i="449"/>
  <c r="T200" i="449"/>
  <c r="T216" i="449"/>
  <c r="J234" i="449"/>
  <c r="J233" i="449" s="1"/>
  <c r="T238" i="449"/>
  <c r="S252" i="449"/>
  <c r="T253" i="449"/>
  <c r="T284" i="449"/>
  <c r="G297" i="449"/>
  <c r="S168" i="449"/>
  <c r="P234" i="449"/>
  <c r="T288" i="449"/>
  <c r="T310" i="449"/>
  <c r="T355" i="449"/>
  <c r="T372" i="449"/>
  <c r="T380" i="449"/>
  <c r="T388" i="449"/>
  <c r="T396" i="449"/>
  <c r="T404" i="449"/>
  <c r="T137" i="449"/>
  <c r="P149" i="449"/>
  <c r="T169" i="449"/>
  <c r="P252" i="449"/>
  <c r="T261" i="449"/>
  <c r="J276" i="449"/>
  <c r="T339" i="449"/>
  <c r="T359" i="449"/>
  <c r="T366" i="449"/>
  <c r="P368" i="449"/>
  <c r="G149" i="449"/>
  <c r="T150" i="449"/>
  <c r="S149" i="449"/>
  <c r="V149" i="449" s="1"/>
  <c r="J159" i="449"/>
  <c r="P168" i="449"/>
  <c r="P167" i="449" s="1"/>
  <c r="M252" i="449"/>
  <c r="T291" i="449"/>
  <c r="M297" i="449"/>
  <c r="E170" i="449"/>
  <c r="G170" i="449" s="1"/>
  <c r="G168" i="449" s="1"/>
  <c r="G167" i="449" s="1"/>
  <c r="G166" i="449" s="1"/>
  <c r="M276" i="449"/>
  <c r="S297" i="449"/>
  <c r="P297" i="449"/>
  <c r="J368" i="449"/>
  <c r="T370" i="449"/>
  <c r="T378" i="449"/>
  <c r="T386" i="449"/>
  <c r="T394" i="449"/>
  <c r="T402" i="449"/>
  <c r="T260" i="449"/>
  <c r="T287" i="449"/>
  <c r="T307" i="449"/>
  <c r="T335" i="449"/>
  <c r="T351" i="449"/>
  <c r="T376" i="449"/>
  <c r="T384" i="449"/>
  <c r="T392" i="449"/>
  <c r="T400" i="449"/>
  <c r="C22" i="456" l="1"/>
  <c r="D21" i="456"/>
  <c r="J166" i="449"/>
  <c r="V136" i="449"/>
  <c r="G120" i="449"/>
  <c r="G408" i="449" s="1"/>
  <c r="V188" i="449"/>
  <c r="J408" i="449"/>
  <c r="J412" i="449" s="1"/>
  <c r="M233" i="449"/>
  <c r="V29" i="449"/>
  <c r="V73" i="449"/>
  <c r="P233" i="449"/>
  <c r="S233" i="449"/>
  <c r="V234" i="449"/>
  <c r="V159" i="449"/>
  <c r="P166" i="449"/>
  <c r="P408" i="449" s="1"/>
  <c r="V168" i="449"/>
  <c r="S167" i="449"/>
  <c r="T168" i="449"/>
  <c r="M167" i="449"/>
  <c r="J414" i="449" l="1"/>
  <c r="M166" i="449"/>
  <c r="M408" i="449" s="1"/>
  <c r="M412" i="449" s="1"/>
  <c r="J416" i="449"/>
  <c r="J410" i="449"/>
  <c r="J420" i="449" s="1"/>
  <c r="J422" i="449" s="1"/>
  <c r="D22" i="456"/>
  <c r="C23" i="456"/>
  <c r="D23" i="456" s="1"/>
  <c r="F23" i="456" s="1"/>
  <c r="G412" i="449"/>
  <c r="G410" i="449"/>
  <c r="G420" i="449" s="1"/>
  <c r="G422" i="449" s="1"/>
  <c r="I10" i="449" s="1"/>
  <c r="I12" i="449" s="1"/>
  <c r="G416" i="449"/>
  <c r="G414" i="449"/>
  <c r="M414" i="449"/>
  <c r="P414" i="449"/>
  <c r="P412" i="449"/>
  <c r="P410" i="449"/>
  <c r="P424" i="449" s="1"/>
  <c r="P416" i="449"/>
  <c r="S166" i="449"/>
  <c r="T167" i="449"/>
  <c r="M410" i="449" l="1"/>
  <c r="M424" i="449" s="1"/>
  <c r="M416" i="449"/>
  <c r="I14" i="449"/>
  <c r="P426" i="449"/>
  <c r="I15" i="449" s="1"/>
  <c r="M426" i="449"/>
  <c r="I16" i="449" s="1"/>
  <c r="T166" i="449"/>
  <c r="S408" i="449"/>
  <c r="M428" i="449" l="1"/>
  <c r="S412" i="449"/>
  <c r="S410" i="449"/>
  <c r="S424" i="449" s="1"/>
  <c r="S416" i="449"/>
  <c r="T408" i="449"/>
  <c r="S414" i="449"/>
  <c r="P428" i="449"/>
  <c r="I17" i="449"/>
  <c r="I18" i="449" s="1"/>
  <c r="S426" i="449" l="1"/>
  <c r="S428" i="449" s="1"/>
  <c r="B433" i="448" l="1"/>
  <c r="F433" i="448"/>
  <c r="O433" i="448" s="1"/>
  <c r="R405" i="448" l="1"/>
  <c r="S405" i="448" s="1"/>
  <c r="P405" i="448"/>
  <c r="M405" i="448"/>
  <c r="J405" i="448"/>
  <c r="R404" i="448"/>
  <c r="S404" i="448" s="1"/>
  <c r="P404" i="448"/>
  <c r="M404" i="448"/>
  <c r="J404" i="448"/>
  <c r="R403" i="448"/>
  <c r="S403" i="448" s="1"/>
  <c r="P403" i="448"/>
  <c r="M403" i="448"/>
  <c r="J403" i="448"/>
  <c r="R402" i="448"/>
  <c r="S402" i="448" s="1"/>
  <c r="P402" i="448"/>
  <c r="M402" i="448"/>
  <c r="J402" i="448"/>
  <c r="R401" i="448"/>
  <c r="S401" i="448" s="1"/>
  <c r="P401" i="448"/>
  <c r="M401" i="448"/>
  <c r="J401" i="448"/>
  <c r="R400" i="448"/>
  <c r="S400" i="448" s="1"/>
  <c r="P400" i="448"/>
  <c r="M400" i="448"/>
  <c r="J400" i="448"/>
  <c r="R399" i="448"/>
  <c r="S399" i="448" s="1"/>
  <c r="P399" i="448"/>
  <c r="M399" i="448"/>
  <c r="J399" i="448"/>
  <c r="R398" i="448"/>
  <c r="S398" i="448" s="1"/>
  <c r="P398" i="448"/>
  <c r="M398" i="448"/>
  <c r="J398" i="448"/>
  <c r="R397" i="448"/>
  <c r="S397" i="448" s="1"/>
  <c r="P397" i="448"/>
  <c r="M397" i="448"/>
  <c r="J397" i="448"/>
  <c r="R396" i="448"/>
  <c r="S396" i="448" s="1"/>
  <c r="P396" i="448"/>
  <c r="M396" i="448"/>
  <c r="J396" i="448"/>
  <c r="R395" i="448"/>
  <c r="S395" i="448" s="1"/>
  <c r="P395" i="448"/>
  <c r="M395" i="448"/>
  <c r="J395" i="448"/>
  <c r="R394" i="448"/>
  <c r="S394" i="448" s="1"/>
  <c r="P394" i="448"/>
  <c r="M394" i="448"/>
  <c r="J394" i="448"/>
  <c r="R393" i="448"/>
  <c r="S393" i="448" s="1"/>
  <c r="P393" i="448"/>
  <c r="M393" i="448"/>
  <c r="J393" i="448"/>
  <c r="R392" i="448"/>
  <c r="S392" i="448" s="1"/>
  <c r="P392" i="448"/>
  <c r="M392" i="448"/>
  <c r="J392" i="448"/>
  <c r="R391" i="448"/>
  <c r="S391" i="448" s="1"/>
  <c r="P391" i="448"/>
  <c r="M391" i="448"/>
  <c r="J391" i="448"/>
  <c r="R390" i="448"/>
  <c r="S390" i="448" s="1"/>
  <c r="P390" i="448"/>
  <c r="M390" i="448"/>
  <c r="J390" i="448"/>
  <c r="R389" i="448"/>
  <c r="S389" i="448" s="1"/>
  <c r="P389" i="448"/>
  <c r="M389" i="448"/>
  <c r="J389" i="448"/>
  <c r="R388" i="448"/>
  <c r="S388" i="448" s="1"/>
  <c r="P388" i="448"/>
  <c r="M388" i="448"/>
  <c r="J388" i="448"/>
  <c r="R387" i="448"/>
  <c r="S387" i="448" s="1"/>
  <c r="P387" i="448"/>
  <c r="M387" i="448"/>
  <c r="J387" i="448"/>
  <c r="R386" i="448"/>
  <c r="S386" i="448" s="1"/>
  <c r="P386" i="448"/>
  <c r="M386" i="448"/>
  <c r="J386" i="448"/>
  <c r="R385" i="448"/>
  <c r="S385" i="448" s="1"/>
  <c r="P385" i="448"/>
  <c r="M385" i="448"/>
  <c r="J385" i="448"/>
  <c r="R384" i="448"/>
  <c r="S384" i="448" s="1"/>
  <c r="P384" i="448"/>
  <c r="M384" i="448"/>
  <c r="J384" i="448"/>
  <c r="R383" i="448"/>
  <c r="S383" i="448" s="1"/>
  <c r="P383" i="448"/>
  <c r="M383" i="448"/>
  <c r="J383" i="448"/>
  <c r="R382" i="448"/>
  <c r="S382" i="448" s="1"/>
  <c r="P382" i="448"/>
  <c r="M382" i="448"/>
  <c r="J382" i="448"/>
  <c r="R381" i="448"/>
  <c r="S381" i="448" s="1"/>
  <c r="P381" i="448"/>
  <c r="M381" i="448"/>
  <c r="J381" i="448"/>
  <c r="R380" i="448"/>
  <c r="S380" i="448" s="1"/>
  <c r="P380" i="448"/>
  <c r="M380" i="448"/>
  <c r="J380" i="448"/>
  <c r="R379" i="448"/>
  <c r="S379" i="448" s="1"/>
  <c r="P379" i="448"/>
  <c r="M379" i="448"/>
  <c r="J379" i="448"/>
  <c r="R378" i="448"/>
  <c r="S378" i="448" s="1"/>
  <c r="P378" i="448"/>
  <c r="M378" i="448"/>
  <c r="J378" i="448"/>
  <c r="R377" i="448"/>
  <c r="S377" i="448" s="1"/>
  <c r="P377" i="448"/>
  <c r="M377" i="448"/>
  <c r="J377" i="448"/>
  <c r="R376" i="448"/>
  <c r="S376" i="448" s="1"/>
  <c r="P376" i="448"/>
  <c r="M376" i="448"/>
  <c r="J376" i="448"/>
  <c r="R375" i="448"/>
  <c r="S375" i="448" s="1"/>
  <c r="P375" i="448"/>
  <c r="M375" i="448"/>
  <c r="J375" i="448"/>
  <c r="R374" i="448"/>
  <c r="S374" i="448" s="1"/>
  <c r="P374" i="448"/>
  <c r="M374" i="448"/>
  <c r="J374" i="448"/>
  <c r="R373" i="448"/>
  <c r="S373" i="448" s="1"/>
  <c r="P373" i="448"/>
  <c r="M373" i="448"/>
  <c r="J373" i="448"/>
  <c r="R372" i="448"/>
  <c r="S372" i="448" s="1"/>
  <c r="P372" i="448"/>
  <c r="M372" i="448"/>
  <c r="J372" i="448"/>
  <c r="R371" i="448"/>
  <c r="S371" i="448" s="1"/>
  <c r="P371" i="448"/>
  <c r="M371" i="448"/>
  <c r="J371" i="448"/>
  <c r="R370" i="448"/>
  <c r="S370" i="448" s="1"/>
  <c r="P370" i="448"/>
  <c r="M370" i="448"/>
  <c r="J370" i="448"/>
  <c r="R369" i="448"/>
  <c r="S369" i="448" s="1"/>
  <c r="P369" i="448"/>
  <c r="M369" i="448"/>
  <c r="J369" i="448"/>
  <c r="R366" i="448"/>
  <c r="S366" i="448" s="1"/>
  <c r="P366" i="448"/>
  <c r="M366" i="448"/>
  <c r="J366" i="448"/>
  <c r="G366" i="448"/>
  <c r="R365" i="448"/>
  <c r="S365" i="448" s="1"/>
  <c r="P365" i="448"/>
  <c r="M365" i="448"/>
  <c r="J365" i="448"/>
  <c r="G365" i="448"/>
  <c r="R364" i="448"/>
  <c r="S364" i="448" s="1"/>
  <c r="P364" i="448"/>
  <c r="M364" i="448"/>
  <c r="J364" i="448"/>
  <c r="G364" i="448"/>
  <c r="R363" i="448"/>
  <c r="S363" i="448" s="1"/>
  <c r="P363" i="448"/>
  <c r="M363" i="448"/>
  <c r="J363" i="448"/>
  <c r="G363" i="448"/>
  <c r="R362" i="448"/>
  <c r="S362" i="448" s="1"/>
  <c r="P362" i="448"/>
  <c r="M362" i="448"/>
  <c r="J362" i="448"/>
  <c r="G362" i="448"/>
  <c r="R361" i="448"/>
  <c r="S361" i="448" s="1"/>
  <c r="P361" i="448"/>
  <c r="M361" i="448"/>
  <c r="J361" i="448"/>
  <c r="G361" i="448"/>
  <c r="R360" i="448"/>
  <c r="S360" i="448" s="1"/>
  <c r="P360" i="448"/>
  <c r="M360" i="448"/>
  <c r="J360" i="448"/>
  <c r="G360" i="448"/>
  <c r="R359" i="448"/>
  <c r="S359" i="448" s="1"/>
  <c r="P359" i="448"/>
  <c r="M359" i="448"/>
  <c r="J359" i="448"/>
  <c r="G359" i="448"/>
  <c r="R358" i="448"/>
  <c r="S358" i="448" s="1"/>
  <c r="P358" i="448"/>
  <c r="M358" i="448"/>
  <c r="J358" i="448"/>
  <c r="G358" i="448"/>
  <c r="R357" i="448"/>
  <c r="S357" i="448" s="1"/>
  <c r="P357" i="448"/>
  <c r="M357" i="448"/>
  <c r="J357" i="448"/>
  <c r="G357" i="448"/>
  <c r="R356" i="448"/>
  <c r="S356" i="448" s="1"/>
  <c r="P356" i="448"/>
  <c r="M356" i="448"/>
  <c r="J356" i="448"/>
  <c r="G356" i="448"/>
  <c r="R355" i="448"/>
  <c r="S355" i="448" s="1"/>
  <c r="P355" i="448"/>
  <c r="M355" i="448"/>
  <c r="J355" i="448"/>
  <c r="G355" i="448"/>
  <c r="R354" i="448"/>
  <c r="S354" i="448" s="1"/>
  <c r="P354" i="448"/>
  <c r="M354" i="448"/>
  <c r="J354" i="448"/>
  <c r="G354" i="448"/>
  <c r="R353" i="448"/>
  <c r="S353" i="448" s="1"/>
  <c r="P353" i="448"/>
  <c r="M353" i="448"/>
  <c r="J353" i="448"/>
  <c r="G353" i="448"/>
  <c r="R352" i="448"/>
  <c r="S352" i="448" s="1"/>
  <c r="P352" i="448"/>
  <c r="M352" i="448"/>
  <c r="J352" i="448"/>
  <c r="G352" i="448"/>
  <c r="R351" i="448"/>
  <c r="S351" i="448" s="1"/>
  <c r="P351" i="448"/>
  <c r="M351" i="448"/>
  <c r="J351" i="448"/>
  <c r="G351" i="448"/>
  <c r="R350" i="448"/>
  <c r="S350" i="448" s="1"/>
  <c r="P350" i="448"/>
  <c r="M350" i="448"/>
  <c r="J350" i="448"/>
  <c r="G350" i="448"/>
  <c r="R349" i="448"/>
  <c r="S349" i="448" s="1"/>
  <c r="P349" i="448"/>
  <c r="M349" i="448"/>
  <c r="J349" i="448"/>
  <c r="G349" i="448"/>
  <c r="R348" i="448"/>
  <c r="S348" i="448" s="1"/>
  <c r="P348" i="448"/>
  <c r="M348" i="448"/>
  <c r="J348" i="448"/>
  <c r="G348" i="448"/>
  <c r="R347" i="448"/>
  <c r="S347" i="448" s="1"/>
  <c r="P347" i="448"/>
  <c r="M347" i="448"/>
  <c r="J347" i="448"/>
  <c r="G347" i="448"/>
  <c r="R346" i="448"/>
  <c r="S346" i="448" s="1"/>
  <c r="P346" i="448"/>
  <c r="M346" i="448"/>
  <c r="J346" i="448"/>
  <c r="G346" i="448"/>
  <c r="R345" i="448"/>
  <c r="S345" i="448" s="1"/>
  <c r="P345" i="448"/>
  <c r="M345" i="448"/>
  <c r="J345" i="448"/>
  <c r="G345" i="448"/>
  <c r="R344" i="448"/>
  <c r="S344" i="448" s="1"/>
  <c r="P344" i="448"/>
  <c r="M344" i="448"/>
  <c r="J344" i="448"/>
  <c r="G344" i="448"/>
  <c r="R343" i="448"/>
  <c r="S343" i="448" s="1"/>
  <c r="P343" i="448"/>
  <c r="M343" i="448"/>
  <c r="J343" i="448"/>
  <c r="G343" i="448"/>
  <c r="R342" i="448"/>
  <c r="S342" i="448" s="1"/>
  <c r="P342" i="448"/>
  <c r="M342" i="448"/>
  <c r="J342" i="448"/>
  <c r="G342" i="448"/>
  <c r="R341" i="448"/>
  <c r="S341" i="448" s="1"/>
  <c r="P341" i="448"/>
  <c r="M341" i="448"/>
  <c r="J341" i="448"/>
  <c r="G341" i="448"/>
  <c r="R340" i="448"/>
  <c r="S340" i="448" s="1"/>
  <c r="P340" i="448"/>
  <c r="M340" i="448"/>
  <c r="J340" i="448"/>
  <c r="G340" i="448"/>
  <c r="R339" i="448"/>
  <c r="S339" i="448" s="1"/>
  <c r="P339" i="448"/>
  <c r="M339" i="448"/>
  <c r="J339" i="448"/>
  <c r="G339" i="448"/>
  <c r="R338" i="448"/>
  <c r="S338" i="448" s="1"/>
  <c r="P338" i="448"/>
  <c r="M338" i="448"/>
  <c r="J338" i="448"/>
  <c r="G338" i="448"/>
  <c r="R337" i="448"/>
  <c r="S337" i="448" s="1"/>
  <c r="P337" i="448"/>
  <c r="M337" i="448"/>
  <c r="J337" i="448"/>
  <c r="G337" i="448"/>
  <c r="R336" i="448"/>
  <c r="S336" i="448" s="1"/>
  <c r="P336" i="448"/>
  <c r="M336" i="448"/>
  <c r="J336" i="448"/>
  <c r="G336" i="448"/>
  <c r="R335" i="448"/>
  <c r="S335" i="448" s="1"/>
  <c r="P335" i="448"/>
  <c r="M335" i="448"/>
  <c r="J335" i="448"/>
  <c r="G335" i="448"/>
  <c r="R334" i="448"/>
  <c r="S334" i="448" s="1"/>
  <c r="P334" i="448"/>
  <c r="M334" i="448"/>
  <c r="J334" i="448"/>
  <c r="G334" i="448"/>
  <c r="R333" i="448"/>
  <c r="S333" i="448" s="1"/>
  <c r="P333" i="448"/>
  <c r="M333" i="448"/>
  <c r="J333" i="448"/>
  <c r="G333" i="448"/>
  <c r="R332" i="448"/>
  <c r="S332" i="448" s="1"/>
  <c r="P332" i="448"/>
  <c r="M332" i="448"/>
  <c r="J332" i="448"/>
  <c r="G332" i="448"/>
  <c r="R331" i="448"/>
  <c r="S331" i="448" s="1"/>
  <c r="P331" i="448"/>
  <c r="M331" i="448"/>
  <c r="J331" i="448"/>
  <c r="G331" i="448"/>
  <c r="R330" i="448"/>
  <c r="S330" i="448" s="1"/>
  <c r="P330" i="448"/>
  <c r="M330" i="448"/>
  <c r="J330" i="448"/>
  <c r="G330" i="448"/>
  <c r="R329" i="448"/>
  <c r="S329" i="448" s="1"/>
  <c r="P329" i="448"/>
  <c r="M329" i="448"/>
  <c r="J329" i="448"/>
  <c r="G329" i="448"/>
  <c r="R328" i="448"/>
  <c r="S328" i="448" s="1"/>
  <c r="P328" i="448"/>
  <c r="M328" i="448"/>
  <c r="J328" i="448"/>
  <c r="G328" i="448"/>
  <c r="R327" i="448"/>
  <c r="S327" i="448" s="1"/>
  <c r="P327" i="448"/>
  <c r="M327" i="448"/>
  <c r="J327" i="448"/>
  <c r="G327" i="448"/>
  <c r="R326" i="448"/>
  <c r="S326" i="448" s="1"/>
  <c r="P326" i="448"/>
  <c r="M326" i="448"/>
  <c r="J326" i="448"/>
  <c r="G326" i="448"/>
  <c r="R325" i="448"/>
  <c r="S325" i="448" s="1"/>
  <c r="P325" i="448"/>
  <c r="M325" i="448"/>
  <c r="J325" i="448"/>
  <c r="G325" i="448"/>
  <c r="R324" i="448"/>
  <c r="S324" i="448" s="1"/>
  <c r="P324" i="448"/>
  <c r="M324" i="448"/>
  <c r="J324" i="448"/>
  <c r="G324" i="448"/>
  <c r="R323" i="448"/>
  <c r="S323" i="448" s="1"/>
  <c r="P323" i="448"/>
  <c r="M323" i="448"/>
  <c r="J323" i="448"/>
  <c r="G323" i="448"/>
  <c r="R322" i="448"/>
  <c r="S322" i="448" s="1"/>
  <c r="P322" i="448"/>
  <c r="M322" i="448"/>
  <c r="J322" i="448"/>
  <c r="G322" i="448"/>
  <c r="R321" i="448"/>
  <c r="S321" i="448" s="1"/>
  <c r="P321" i="448"/>
  <c r="M321" i="448"/>
  <c r="J321" i="448"/>
  <c r="G321" i="448"/>
  <c r="R320" i="448"/>
  <c r="S320" i="448" s="1"/>
  <c r="P320" i="448"/>
  <c r="M320" i="448"/>
  <c r="J320" i="448"/>
  <c r="G320" i="448"/>
  <c r="R319" i="448"/>
  <c r="S319" i="448" s="1"/>
  <c r="P319" i="448"/>
  <c r="M319" i="448"/>
  <c r="J319" i="448"/>
  <c r="G319" i="448"/>
  <c r="R318" i="448"/>
  <c r="S318" i="448" s="1"/>
  <c r="P318" i="448"/>
  <c r="M318" i="448"/>
  <c r="J318" i="448"/>
  <c r="G318" i="448"/>
  <c r="R317" i="448"/>
  <c r="S317" i="448" s="1"/>
  <c r="P317" i="448"/>
  <c r="M317" i="448"/>
  <c r="J317" i="448"/>
  <c r="G317" i="448"/>
  <c r="R316" i="448"/>
  <c r="S316" i="448" s="1"/>
  <c r="P316" i="448"/>
  <c r="M316" i="448"/>
  <c r="J316" i="448"/>
  <c r="G316" i="448"/>
  <c r="R315" i="448"/>
  <c r="S315" i="448" s="1"/>
  <c r="P315" i="448"/>
  <c r="M315" i="448"/>
  <c r="J315" i="448"/>
  <c r="G315" i="448"/>
  <c r="R314" i="448"/>
  <c r="S314" i="448" s="1"/>
  <c r="P314" i="448"/>
  <c r="M314" i="448"/>
  <c r="J314" i="448"/>
  <c r="G314" i="448"/>
  <c r="R313" i="448"/>
  <c r="S313" i="448" s="1"/>
  <c r="P313" i="448"/>
  <c r="M313" i="448"/>
  <c r="J313" i="448"/>
  <c r="G313" i="448"/>
  <c r="R312" i="448"/>
  <c r="S312" i="448" s="1"/>
  <c r="P312" i="448"/>
  <c r="M312" i="448"/>
  <c r="J312" i="448"/>
  <c r="G312" i="448"/>
  <c r="R311" i="448"/>
  <c r="S311" i="448" s="1"/>
  <c r="P311" i="448"/>
  <c r="M311" i="448"/>
  <c r="J311" i="448"/>
  <c r="G311" i="448"/>
  <c r="R310" i="448"/>
  <c r="S310" i="448" s="1"/>
  <c r="P310" i="448"/>
  <c r="M310" i="448"/>
  <c r="J310" i="448"/>
  <c r="G310" i="448"/>
  <c r="R309" i="448"/>
  <c r="S309" i="448" s="1"/>
  <c r="P309" i="448"/>
  <c r="M309" i="448"/>
  <c r="J309" i="448"/>
  <c r="G309" i="448"/>
  <c r="R308" i="448"/>
  <c r="S308" i="448" s="1"/>
  <c r="P308" i="448"/>
  <c r="M308" i="448"/>
  <c r="J308" i="448"/>
  <c r="G308" i="448"/>
  <c r="R307" i="448"/>
  <c r="S307" i="448" s="1"/>
  <c r="P307" i="448"/>
  <c r="M307" i="448"/>
  <c r="J307" i="448"/>
  <c r="G307" i="448"/>
  <c r="R306" i="448"/>
  <c r="S306" i="448" s="1"/>
  <c r="P306" i="448"/>
  <c r="M306" i="448"/>
  <c r="J306" i="448"/>
  <c r="G306" i="448"/>
  <c r="R305" i="448"/>
  <c r="S305" i="448" s="1"/>
  <c r="P305" i="448"/>
  <c r="M305" i="448"/>
  <c r="J305" i="448"/>
  <c r="G305" i="448"/>
  <c r="R304" i="448"/>
  <c r="S304" i="448" s="1"/>
  <c r="P304" i="448"/>
  <c r="M304" i="448"/>
  <c r="J304" i="448"/>
  <c r="G304" i="448"/>
  <c r="R303" i="448"/>
  <c r="S303" i="448" s="1"/>
  <c r="P303" i="448"/>
  <c r="M303" i="448"/>
  <c r="J303" i="448"/>
  <c r="G303" i="448"/>
  <c r="R302" i="448"/>
  <c r="S302" i="448" s="1"/>
  <c r="P302" i="448"/>
  <c r="M302" i="448"/>
  <c r="J302" i="448"/>
  <c r="G302" i="448"/>
  <c r="R301" i="448"/>
  <c r="S301" i="448" s="1"/>
  <c r="P301" i="448"/>
  <c r="M301" i="448"/>
  <c r="J301" i="448"/>
  <c r="G301" i="448"/>
  <c r="R300" i="448"/>
  <c r="S300" i="448" s="1"/>
  <c r="P300" i="448"/>
  <c r="M300" i="448"/>
  <c r="J300" i="448"/>
  <c r="G300" i="448"/>
  <c r="R299" i="448"/>
  <c r="S299" i="448" s="1"/>
  <c r="P299" i="448"/>
  <c r="M299" i="448"/>
  <c r="J299" i="448"/>
  <c r="G299" i="448"/>
  <c r="R298" i="448"/>
  <c r="S298" i="448" s="1"/>
  <c r="P298" i="448"/>
  <c r="M298" i="448"/>
  <c r="J298" i="448"/>
  <c r="G298" i="448"/>
  <c r="R294" i="448"/>
  <c r="S294" i="448" s="1"/>
  <c r="P294" i="448"/>
  <c r="M294" i="448"/>
  <c r="J294" i="448"/>
  <c r="G294" i="448"/>
  <c r="R293" i="448"/>
  <c r="S293" i="448" s="1"/>
  <c r="P293" i="448"/>
  <c r="M293" i="448"/>
  <c r="J293" i="448"/>
  <c r="G293" i="448"/>
  <c r="R292" i="448"/>
  <c r="S292" i="448" s="1"/>
  <c r="P292" i="448"/>
  <c r="M292" i="448"/>
  <c r="J292" i="448"/>
  <c r="G292" i="448"/>
  <c r="R291" i="448"/>
  <c r="S291" i="448" s="1"/>
  <c r="P291" i="448"/>
  <c r="M291" i="448"/>
  <c r="J291" i="448"/>
  <c r="G291" i="448"/>
  <c r="R290" i="448"/>
  <c r="S290" i="448" s="1"/>
  <c r="P290" i="448"/>
  <c r="M290" i="448"/>
  <c r="J290" i="448"/>
  <c r="G290" i="448"/>
  <c r="R289" i="448"/>
  <c r="S289" i="448" s="1"/>
  <c r="P289" i="448"/>
  <c r="M289" i="448"/>
  <c r="J289" i="448"/>
  <c r="G289" i="448"/>
  <c r="R288" i="448"/>
  <c r="S288" i="448" s="1"/>
  <c r="P288" i="448"/>
  <c r="M288" i="448"/>
  <c r="J288" i="448"/>
  <c r="G288" i="448"/>
  <c r="R287" i="448"/>
  <c r="S287" i="448" s="1"/>
  <c r="P287" i="448"/>
  <c r="M287" i="448"/>
  <c r="J287" i="448"/>
  <c r="G287" i="448"/>
  <c r="R286" i="448"/>
  <c r="S286" i="448" s="1"/>
  <c r="P286" i="448"/>
  <c r="M286" i="448"/>
  <c r="J286" i="448"/>
  <c r="G286" i="448"/>
  <c r="R285" i="448"/>
  <c r="S285" i="448" s="1"/>
  <c r="P285" i="448"/>
  <c r="M285" i="448"/>
  <c r="J285" i="448"/>
  <c r="G285" i="448"/>
  <c r="R284" i="448"/>
  <c r="S284" i="448" s="1"/>
  <c r="P284" i="448"/>
  <c r="M284" i="448"/>
  <c r="J284" i="448"/>
  <c r="G284" i="448"/>
  <c r="R283" i="448"/>
  <c r="S283" i="448" s="1"/>
  <c r="P283" i="448"/>
  <c r="M283" i="448"/>
  <c r="J283" i="448"/>
  <c r="G283" i="448"/>
  <c r="R282" i="448"/>
  <c r="S282" i="448" s="1"/>
  <c r="P282" i="448"/>
  <c r="M282" i="448"/>
  <c r="J282" i="448"/>
  <c r="G282" i="448"/>
  <c r="R281" i="448"/>
  <c r="S281" i="448" s="1"/>
  <c r="P281" i="448"/>
  <c r="M281" i="448"/>
  <c r="J281" i="448"/>
  <c r="G281" i="448"/>
  <c r="R280" i="448"/>
  <c r="S280" i="448" s="1"/>
  <c r="P280" i="448"/>
  <c r="M280" i="448"/>
  <c r="J280" i="448"/>
  <c r="G280" i="448"/>
  <c r="R279" i="448"/>
  <c r="S279" i="448" s="1"/>
  <c r="P279" i="448"/>
  <c r="M279" i="448"/>
  <c r="J279" i="448"/>
  <c r="G279" i="448"/>
  <c r="R278" i="448"/>
  <c r="S278" i="448" s="1"/>
  <c r="P278" i="448"/>
  <c r="M278" i="448"/>
  <c r="J278" i="448"/>
  <c r="G278" i="448"/>
  <c r="R277" i="448"/>
  <c r="S277" i="448" s="1"/>
  <c r="P277" i="448"/>
  <c r="M277" i="448"/>
  <c r="J277" i="448"/>
  <c r="G277" i="448"/>
  <c r="R274" i="448"/>
  <c r="S274" i="448" s="1"/>
  <c r="P274" i="448"/>
  <c r="M274" i="448"/>
  <c r="J274" i="448"/>
  <c r="G274" i="448"/>
  <c r="R273" i="448"/>
  <c r="S273" i="448" s="1"/>
  <c r="P273" i="448"/>
  <c r="M273" i="448"/>
  <c r="J273" i="448"/>
  <c r="G273" i="448"/>
  <c r="R272" i="448"/>
  <c r="S272" i="448" s="1"/>
  <c r="P272" i="448"/>
  <c r="M272" i="448"/>
  <c r="J272" i="448"/>
  <c r="G272" i="448"/>
  <c r="R271" i="448"/>
  <c r="S271" i="448" s="1"/>
  <c r="P271" i="448"/>
  <c r="M271" i="448"/>
  <c r="J271" i="448"/>
  <c r="G271" i="448"/>
  <c r="R270" i="448"/>
  <c r="S270" i="448" s="1"/>
  <c r="P270" i="448"/>
  <c r="M270" i="448"/>
  <c r="J270" i="448"/>
  <c r="G270" i="448"/>
  <c r="R269" i="448"/>
  <c r="S269" i="448" s="1"/>
  <c r="P269" i="448"/>
  <c r="M269" i="448"/>
  <c r="J269" i="448"/>
  <c r="G269" i="448"/>
  <c r="R268" i="448"/>
  <c r="S268" i="448" s="1"/>
  <c r="P268" i="448"/>
  <c r="M268" i="448"/>
  <c r="J268" i="448"/>
  <c r="G268" i="448"/>
  <c r="R267" i="448"/>
  <c r="S267" i="448" s="1"/>
  <c r="P267" i="448"/>
  <c r="M267" i="448"/>
  <c r="J267" i="448"/>
  <c r="G267" i="448"/>
  <c r="R266" i="448"/>
  <c r="S266" i="448" s="1"/>
  <c r="P266" i="448"/>
  <c r="M266" i="448"/>
  <c r="J266" i="448"/>
  <c r="G266" i="448"/>
  <c r="R265" i="448"/>
  <c r="S265" i="448" s="1"/>
  <c r="P265" i="448"/>
  <c r="M265" i="448"/>
  <c r="J265" i="448"/>
  <c r="G265" i="448"/>
  <c r="R264" i="448"/>
  <c r="S264" i="448" s="1"/>
  <c r="P264" i="448"/>
  <c r="M264" i="448"/>
  <c r="J264" i="448"/>
  <c r="G264" i="448"/>
  <c r="R263" i="448"/>
  <c r="S263" i="448" s="1"/>
  <c r="P263" i="448"/>
  <c r="M263" i="448"/>
  <c r="J263" i="448"/>
  <c r="G263" i="448"/>
  <c r="R262" i="448"/>
  <c r="S262" i="448" s="1"/>
  <c r="P262" i="448"/>
  <c r="M262" i="448"/>
  <c r="J262" i="448"/>
  <c r="G262" i="448"/>
  <c r="R261" i="448"/>
  <c r="S261" i="448" s="1"/>
  <c r="P261" i="448"/>
  <c r="M261" i="448"/>
  <c r="J261" i="448"/>
  <c r="G261" i="448"/>
  <c r="R260" i="448"/>
  <c r="S260" i="448" s="1"/>
  <c r="P260" i="448"/>
  <c r="M260" i="448"/>
  <c r="J260" i="448"/>
  <c r="G260" i="448"/>
  <c r="R259" i="448"/>
  <c r="S259" i="448" s="1"/>
  <c r="P259" i="448"/>
  <c r="M259" i="448"/>
  <c r="J259" i="448"/>
  <c r="G259" i="448"/>
  <c r="R258" i="448"/>
  <c r="S258" i="448" s="1"/>
  <c r="P258" i="448"/>
  <c r="M258" i="448"/>
  <c r="J258" i="448"/>
  <c r="G258" i="448"/>
  <c r="R257" i="448"/>
  <c r="S257" i="448" s="1"/>
  <c r="P257" i="448"/>
  <c r="M257" i="448"/>
  <c r="J257" i="448"/>
  <c r="G257" i="448"/>
  <c r="R256" i="448"/>
  <c r="S256" i="448" s="1"/>
  <c r="P256" i="448"/>
  <c r="M256" i="448"/>
  <c r="J256" i="448"/>
  <c r="G256" i="448"/>
  <c r="R255" i="448"/>
  <c r="S255" i="448" s="1"/>
  <c r="P255" i="448"/>
  <c r="M255" i="448"/>
  <c r="J255" i="448"/>
  <c r="G255" i="448"/>
  <c r="R254" i="448"/>
  <c r="S254" i="448" s="1"/>
  <c r="P254" i="448"/>
  <c r="M254" i="448"/>
  <c r="J254" i="448"/>
  <c r="E254" i="448"/>
  <c r="G254" i="448" s="1"/>
  <c r="R253" i="448"/>
  <c r="S253" i="448" s="1"/>
  <c r="P253" i="448"/>
  <c r="M253" i="448"/>
  <c r="J253" i="448"/>
  <c r="G253" i="448"/>
  <c r="R249" i="448"/>
  <c r="S249" i="448" s="1"/>
  <c r="P249" i="448"/>
  <c r="M249" i="448"/>
  <c r="J249" i="448"/>
  <c r="G249" i="448"/>
  <c r="R248" i="448"/>
  <c r="S248" i="448" s="1"/>
  <c r="P248" i="448"/>
  <c r="M248" i="448"/>
  <c r="J248" i="448"/>
  <c r="G248" i="448"/>
  <c r="R247" i="448"/>
  <c r="S247" i="448" s="1"/>
  <c r="P247" i="448"/>
  <c r="M247" i="448"/>
  <c r="J247" i="448"/>
  <c r="G247" i="448"/>
  <c r="R246" i="448"/>
  <c r="S246" i="448" s="1"/>
  <c r="P246" i="448"/>
  <c r="M246" i="448"/>
  <c r="J246" i="448"/>
  <c r="G246" i="448"/>
  <c r="R245" i="448"/>
  <c r="S245" i="448" s="1"/>
  <c r="P245" i="448"/>
  <c r="M245" i="448"/>
  <c r="J245" i="448"/>
  <c r="G245" i="448"/>
  <c r="R244" i="448"/>
  <c r="S244" i="448" s="1"/>
  <c r="P244" i="448"/>
  <c r="M244" i="448"/>
  <c r="J244" i="448"/>
  <c r="G244" i="448"/>
  <c r="R243" i="448"/>
  <c r="S243" i="448" s="1"/>
  <c r="P243" i="448"/>
  <c r="M243" i="448"/>
  <c r="J243" i="448"/>
  <c r="G243" i="448"/>
  <c r="R242" i="448"/>
  <c r="S242" i="448" s="1"/>
  <c r="P242" i="448"/>
  <c r="M242" i="448"/>
  <c r="J242" i="448"/>
  <c r="E242" i="448"/>
  <c r="G242" i="448" s="1"/>
  <c r="R241" i="448"/>
  <c r="S241" i="448" s="1"/>
  <c r="P241" i="448"/>
  <c r="M241" i="448"/>
  <c r="J241" i="448"/>
  <c r="E241" i="448"/>
  <c r="G241" i="448" s="1"/>
  <c r="R240" i="448"/>
  <c r="S240" i="448" s="1"/>
  <c r="P240" i="448"/>
  <c r="M240" i="448"/>
  <c r="J240" i="448"/>
  <c r="G240" i="448"/>
  <c r="R239" i="448"/>
  <c r="S239" i="448" s="1"/>
  <c r="P239" i="448"/>
  <c r="M239" i="448"/>
  <c r="J239" i="448"/>
  <c r="G239" i="448"/>
  <c r="R238" i="448"/>
  <c r="S238" i="448" s="1"/>
  <c r="P238" i="448"/>
  <c r="M238" i="448"/>
  <c r="J238" i="448"/>
  <c r="G238" i="448"/>
  <c r="R237" i="448"/>
  <c r="S237" i="448" s="1"/>
  <c r="P237" i="448"/>
  <c r="M237" i="448"/>
  <c r="J237" i="448"/>
  <c r="G237" i="448"/>
  <c r="R236" i="448"/>
  <c r="S236" i="448" s="1"/>
  <c r="P236" i="448"/>
  <c r="M236" i="448"/>
  <c r="J236" i="448"/>
  <c r="E236" i="448"/>
  <c r="G236" i="448" s="1"/>
  <c r="R235" i="448"/>
  <c r="S235" i="448" s="1"/>
  <c r="P235" i="448"/>
  <c r="M235" i="448"/>
  <c r="J235" i="448"/>
  <c r="G235" i="448"/>
  <c r="R230" i="448"/>
  <c r="S230" i="448" s="1"/>
  <c r="P230" i="448"/>
  <c r="P229" i="448" s="1"/>
  <c r="M230" i="448"/>
  <c r="M229" i="448" s="1"/>
  <c r="J230" i="448"/>
  <c r="J229" i="448" s="1"/>
  <c r="G230" i="448"/>
  <c r="G229" i="448" s="1"/>
  <c r="R227" i="448"/>
  <c r="S227" i="448" s="1"/>
  <c r="P227" i="448"/>
  <c r="M227" i="448"/>
  <c r="J227" i="448"/>
  <c r="G227" i="448"/>
  <c r="R226" i="448"/>
  <c r="S226" i="448" s="1"/>
  <c r="P226" i="448"/>
  <c r="M226" i="448"/>
  <c r="J226" i="448"/>
  <c r="G226" i="448"/>
  <c r="R225" i="448"/>
  <c r="S225" i="448" s="1"/>
  <c r="P225" i="448"/>
  <c r="M225" i="448"/>
  <c r="J225" i="448"/>
  <c r="G225" i="448"/>
  <c r="R224" i="448"/>
  <c r="S224" i="448" s="1"/>
  <c r="P224" i="448"/>
  <c r="M224" i="448"/>
  <c r="J224" i="448"/>
  <c r="G224" i="448"/>
  <c r="R223" i="448"/>
  <c r="S223" i="448" s="1"/>
  <c r="P223" i="448"/>
  <c r="M223" i="448"/>
  <c r="J223" i="448"/>
  <c r="G223" i="448"/>
  <c r="R222" i="448"/>
  <c r="S222" i="448" s="1"/>
  <c r="P222" i="448"/>
  <c r="M222" i="448"/>
  <c r="J222" i="448"/>
  <c r="G222" i="448"/>
  <c r="R221" i="448"/>
  <c r="S221" i="448" s="1"/>
  <c r="P221" i="448"/>
  <c r="M221" i="448"/>
  <c r="J221" i="448"/>
  <c r="G221" i="448"/>
  <c r="R220" i="448"/>
  <c r="S220" i="448" s="1"/>
  <c r="P220" i="448"/>
  <c r="M220" i="448"/>
  <c r="J220" i="448"/>
  <c r="G220" i="448"/>
  <c r="R219" i="448"/>
  <c r="S219" i="448" s="1"/>
  <c r="P219" i="448"/>
  <c r="M219" i="448"/>
  <c r="J219" i="448"/>
  <c r="G219" i="448"/>
  <c r="R218" i="448"/>
  <c r="S218" i="448" s="1"/>
  <c r="P218" i="448"/>
  <c r="M218" i="448"/>
  <c r="J218" i="448"/>
  <c r="G218" i="448"/>
  <c r="R217" i="448"/>
  <c r="S217" i="448" s="1"/>
  <c r="P217" i="448"/>
  <c r="M217" i="448"/>
  <c r="J217" i="448"/>
  <c r="G217" i="448"/>
  <c r="R216" i="448"/>
  <c r="S216" i="448" s="1"/>
  <c r="P216" i="448"/>
  <c r="M216" i="448"/>
  <c r="J216" i="448"/>
  <c r="G216" i="448"/>
  <c r="R215" i="448"/>
  <c r="S215" i="448" s="1"/>
  <c r="P215" i="448"/>
  <c r="M215" i="448"/>
  <c r="J215" i="448"/>
  <c r="G215" i="448"/>
  <c r="R214" i="448"/>
  <c r="S214" i="448" s="1"/>
  <c r="P214" i="448"/>
  <c r="M214" i="448"/>
  <c r="J214" i="448"/>
  <c r="G214" i="448"/>
  <c r="R213" i="448"/>
  <c r="S213" i="448" s="1"/>
  <c r="P213" i="448"/>
  <c r="M213" i="448"/>
  <c r="J213" i="448"/>
  <c r="G213" i="448"/>
  <c r="R212" i="448"/>
  <c r="S212" i="448" s="1"/>
  <c r="P212" i="448"/>
  <c r="M212" i="448"/>
  <c r="J212" i="448"/>
  <c r="G212" i="448"/>
  <c r="R211" i="448"/>
  <c r="S211" i="448" s="1"/>
  <c r="P211" i="448"/>
  <c r="M211" i="448"/>
  <c r="J211" i="448"/>
  <c r="G211" i="448"/>
  <c r="R210" i="448"/>
  <c r="S210" i="448" s="1"/>
  <c r="P210" i="448"/>
  <c r="M210" i="448"/>
  <c r="J210" i="448"/>
  <c r="G210" i="448"/>
  <c r="R209" i="448"/>
  <c r="S209" i="448" s="1"/>
  <c r="P209" i="448"/>
  <c r="M209" i="448"/>
  <c r="J209" i="448"/>
  <c r="G209" i="448"/>
  <c r="R208" i="448"/>
  <c r="S208" i="448" s="1"/>
  <c r="P208" i="448"/>
  <c r="M208" i="448"/>
  <c r="J208" i="448"/>
  <c r="G208" i="448"/>
  <c r="R207" i="448"/>
  <c r="S207" i="448" s="1"/>
  <c r="P207" i="448"/>
  <c r="M207" i="448"/>
  <c r="J207" i="448"/>
  <c r="G207" i="448"/>
  <c r="R206" i="448"/>
  <c r="S206" i="448" s="1"/>
  <c r="P206" i="448"/>
  <c r="M206" i="448"/>
  <c r="J206" i="448"/>
  <c r="G206" i="448"/>
  <c r="R205" i="448"/>
  <c r="S205" i="448" s="1"/>
  <c r="P205" i="448"/>
  <c r="M205" i="448"/>
  <c r="J205" i="448"/>
  <c r="G205" i="448"/>
  <c r="R204" i="448"/>
  <c r="S204" i="448" s="1"/>
  <c r="P204" i="448"/>
  <c r="M204" i="448"/>
  <c r="J204" i="448"/>
  <c r="G204" i="448"/>
  <c r="R203" i="448"/>
  <c r="S203" i="448" s="1"/>
  <c r="P203" i="448"/>
  <c r="M203" i="448"/>
  <c r="J203" i="448"/>
  <c r="G203" i="448"/>
  <c r="R202" i="448"/>
  <c r="S202" i="448" s="1"/>
  <c r="P202" i="448"/>
  <c r="M202" i="448"/>
  <c r="J202" i="448"/>
  <c r="G202" i="448"/>
  <c r="R201" i="448"/>
  <c r="S201" i="448" s="1"/>
  <c r="P201" i="448"/>
  <c r="M201" i="448"/>
  <c r="J201" i="448"/>
  <c r="G201" i="448"/>
  <c r="R200" i="448"/>
  <c r="S200" i="448" s="1"/>
  <c r="P200" i="448"/>
  <c r="M200" i="448"/>
  <c r="J200" i="448"/>
  <c r="G200" i="448"/>
  <c r="R199" i="448"/>
  <c r="S199" i="448" s="1"/>
  <c r="P199" i="448"/>
  <c r="M199" i="448"/>
  <c r="J199" i="448"/>
  <c r="G199" i="448"/>
  <c r="R198" i="448"/>
  <c r="S198" i="448" s="1"/>
  <c r="P198" i="448"/>
  <c r="M198" i="448"/>
  <c r="J198" i="448"/>
  <c r="G198" i="448"/>
  <c r="R197" i="448"/>
  <c r="S197" i="448" s="1"/>
  <c r="P197" i="448"/>
  <c r="M197" i="448"/>
  <c r="J197" i="448"/>
  <c r="G197" i="448"/>
  <c r="R196" i="448"/>
  <c r="S196" i="448" s="1"/>
  <c r="P196" i="448"/>
  <c r="M196" i="448"/>
  <c r="J196" i="448"/>
  <c r="G196" i="448"/>
  <c r="R195" i="448"/>
  <c r="S195" i="448" s="1"/>
  <c r="P195" i="448"/>
  <c r="M195" i="448"/>
  <c r="J195" i="448"/>
  <c r="G195" i="448"/>
  <c r="R194" i="448"/>
  <c r="S194" i="448" s="1"/>
  <c r="P194" i="448"/>
  <c r="M194" i="448"/>
  <c r="J194" i="448"/>
  <c r="G194" i="448"/>
  <c r="R193" i="448"/>
  <c r="S193" i="448" s="1"/>
  <c r="P193" i="448"/>
  <c r="M193" i="448"/>
  <c r="J193" i="448"/>
  <c r="G193" i="448"/>
  <c r="R192" i="448"/>
  <c r="S192" i="448" s="1"/>
  <c r="P192" i="448"/>
  <c r="M192" i="448"/>
  <c r="J192" i="448"/>
  <c r="G192" i="448"/>
  <c r="R191" i="448"/>
  <c r="S191" i="448" s="1"/>
  <c r="P191" i="448"/>
  <c r="M191" i="448"/>
  <c r="J191" i="448"/>
  <c r="G191" i="448"/>
  <c r="R190" i="448"/>
  <c r="S190" i="448" s="1"/>
  <c r="P190" i="448"/>
  <c r="M190" i="448"/>
  <c r="J190" i="448"/>
  <c r="G190" i="448"/>
  <c r="R189" i="448"/>
  <c r="S189" i="448" s="1"/>
  <c r="P189" i="448"/>
  <c r="M189" i="448"/>
  <c r="J189" i="448"/>
  <c r="G189" i="448"/>
  <c r="R185" i="448"/>
  <c r="S185" i="448" s="1"/>
  <c r="P185" i="448"/>
  <c r="M185" i="448"/>
  <c r="J185" i="448"/>
  <c r="G185" i="448"/>
  <c r="R184" i="448"/>
  <c r="S184" i="448" s="1"/>
  <c r="P184" i="448"/>
  <c r="M184" i="448"/>
  <c r="J184" i="448"/>
  <c r="G184" i="448"/>
  <c r="R183" i="448"/>
  <c r="S183" i="448" s="1"/>
  <c r="P183" i="448"/>
  <c r="M183" i="448"/>
  <c r="J183" i="448"/>
  <c r="G183" i="448"/>
  <c r="R182" i="448"/>
  <c r="S182" i="448" s="1"/>
  <c r="P182" i="448"/>
  <c r="M182" i="448"/>
  <c r="J182" i="448"/>
  <c r="G182" i="448"/>
  <c r="R181" i="448"/>
  <c r="S181" i="448" s="1"/>
  <c r="P181" i="448"/>
  <c r="M181" i="448"/>
  <c r="J181" i="448"/>
  <c r="G181" i="448"/>
  <c r="R180" i="448"/>
  <c r="S180" i="448" s="1"/>
  <c r="P180" i="448"/>
  <c r="M180" i="448"/>
  <c r="J180" i="448"/>
  <c r="G180" i="448"/>
  <c r="R179" i="448"/>
  <c r="S179" i="448" s="1"/>
  <c r="P179" i="448"/>
  <c r="M179" i="448"/>
  <c r="J179" i="448"/>
  <c r="G179" i="448"/>
  <c r="R178" i="448"/>
  <c r="S178" i="448" s="1"/>
  <c r="P178" i="448"/>
  <c r="M178" i="448"/>
  <c r="J178" i="448"/>
  <c r="G178" i="448"/>
  <c r="R177" i="448"/>
  <c r="S177" i="448" s="1"/>
  <c r="P177" i="448"/>
  <c r="M177" i="448"/>
  <c r="J177" i="448"/>
  <c r="G177" i="448"/>
  <c r="R176" i="448"/>
  <c r="S176" i="448" s="1"/>
  <c r="P176" i="448"/>
  <c r="M176" i="448"/>
  <c r="J176" i="448"/>
  <c r="G176" i="448"/>
  <c r="R175" i="448"/>
  <c r="S175" i="448" s="1"/>
  <c r="P175" i="448"/>
  <c r="M175" i="448"/>
  <c r="J175" i="448"/>
  <c r="G175" i="448"/>
  <c r="R174" i="448"/>
  <c r="S174" i="448" s="1"/>
  <c r="P174" i="448"/>
  <c r="M174" i="448"/>
  <c r="J174" i="448"/>
  <c r="G174" i="448"/>
  <c r="R173" i="448"/>
  <c r="S173" i="448" s="1"/>
  <c r="P173" i="448"/>
  <c r="M173" i="448"/>
  <c r="J173" i="448"/>
  <c r="E173" i="448"/>
  <c r="G173" i="448" s="1"/>
  <c r="R172" i="448"/>
  <c r="S172" i="448" s="1"/>
  <c r="P172" i="448"/>
  <c r="M172" i="448"/>
  <c r="J172" i="448"/>
  <c r="G172" i="448"/>
  <c r="R171" i="448"/>
  <c r="S171" i="448" s="1"/>
  <c r="P171" i="448"/>
  <c r="M171" i="448"/>
  <c r="J171" i="448"/>
  <c r="E171" i="448"/>
  <c r="G171" i="448" s="1"/>
  <c r="R170" i="448"/>
  <c r="S170" i="448" s="1"/>
  <c r="P170" i="448"/>
  <c r="M170" i="448"/>
  <c r="J170" i="448"/>
  <c r="R169" i="448"/>
  <c r="S169" i="448" s="1"/>
  <c r="P169" i="448"/>
  <c r="M169" i="448"/>
  <c r="J169" i="448"/>
  <c r="E169" i="448"/>
  <c r="G169" i="448" s="1"/>
  <c r="R163" i="448"/>
  <c r="S163" i="448" s="1"/>
  <c r="P163" i="448"/>
  <c r="M163" i="448"/>
  <c r="J163" i="448"/>
  <c r="G163" i="448"/>
  <c r="R162" i="448"/>
  <c r="S162" i="448" s="1"/>
  <c r="P162" i="448"/>
  <c r="M162" i="448"/>
  <c r="J162" i="448"/>
  <c r="G162" i="448"/>
  <c r="R161" i="448"/>
  <c r="S161" i="448" s="1"/>
  <c r="P161" i="448"/>
  <c r="M161" i="448"/>
  <c r="J161" i="448"/>
  <c r="G161" i="448"/>
  <c r="R160" i="448"/>
  <c r="S160" i="448" s="1"/>
  <c r="P160" i="448"/>
  <c r="M160" i="448"/>
  <c r="J160" i="448"/>
  <c r="G160" i="448"/>
  <c r="R157" i="448"/>
  <c r="S157" i="448" s="1"/>
  <c r="P157" i="448"/>
  <c r="M157" i="448"/>
  <c r="J157" i="448"/>
  <c r="G157" i="448"/>
  <c r="R156" i="448"/>
  <c r="S156" i="448" s="1"/>
  <c r="P156" i="448"/>
  <c r="M156" i="448"/>
  <c r="J156" i="448"/>
  <c r="G156" i="448"/>
  <c r="R155" i="448"/>
  <c r="S155" i="448" s="1"/>
  <c r="P155" i="448"/>
  <c r="M155" i="448"/>
  <c r="J155" i="448"/>
  <c r="G155" i="448"/>
  <c r="R154" i="448"/>
  <c r="S154" i="448" s="1"/>
  <c r="P154" i="448"/>
  <c r="M154" i="448"/>
  <c r="J154" i="448"/>
  <c r="G154" i="448"/>
  <c r="R153" i="448"/>
  <c r="S153" i="448" s="1"/>
  <c r="P153" i="448"/>
  <c r="M153" i="448"/>
  <c r="J153" i="448"/>
  <c r="G153" i="448"/>
  <c r="R152" i="448"/>
  <c r="S152" i="448" s="1"/>
  <c r="P152" i="448"/>
  <c r="M152" i="448"/>
  <c r="J152" i="448"/>
  <c r="G152" i="448"/>
  <c r="R151" i="448"/>
  <c r="S151" i="448" s="1"/>
  <c r="P151" i="448"/>
  <c r="M151" i="448"/>
  <c r="J151" i="448"/>
  <c r="G151" i="448"/>
  <c r="R150" i="448"/>
  <c r="S150" i="448" s="1"/>
  <c r="P150" i="448"/>
  <c r="M150" i="448"/>
  <c r="J150" i="448"/>
  <c r="G150" i="448"/>
  <c r="R146" i="448"/>
  <c r="S146" i="448" s="1"/>
  <c r="P146" i="448"/>
  <c r="M146" i="448"/>
  <c r="J146" i="448"/>
  <c r="G146" i="448"/>
  <c r="R145" i="448"/>
  <c r="S145" i="448" s="1"/>
  <c r="P145" i="448"/>
  <c r="M145" i="448"/>
  <c r="J145" i="448"/>
  <c r="E145" i="448"/>
  <c r="G145" i="448" s="1"/>
  <c r="R144" i="448"/>
  <c r="S144" i="448" s="1"/>
  <c r="P144" i="448"/>
  <c r="M144" i="448"/>
  <c r="J144" i="448"/>
  <c r="G144" i="448"/>
  <c r="R143" i="448"/>
  <c r="S143" i="448" s="1"/>
  <c r="P143" i="448"/>
  <c r="M143" i="448"/>
  <c r="J143" i="448"/>
  <c r="G143" i="448"/>
  <c r="R142" i="448"/>
  <c r="S142" i="448" s="1"/>
  <c r="P142" i="448"/>
  <c r="M142" i="448"/>
  <c r="J142" i="448"/>
  <c r="G142" i="448"/>
  <c r="R141" i="448"/>
  <c r="S141" i="448" s="1"/>
  <c r="P141" i="448"/>
  <c r="M141" i="448"/>
  <c r="J141" i="448"/>
  <c r="G141" i="448"/>
  <c r="R140" i="448"/>
  <c r="S140" i="448" s="1"/>
  <c r="P140" i="448"/>
  <c r="M140" i="448"/>
  <c r="J140" i="448"/>
  <c r="R139" i="448"/>
  <c r="S139" i="448" s="1"/>
  <c r="P139" i="448"/>
  <c r="M139" i="448"/>
  <c r="J139" i="448"/>
  <c r="G139" i="448"/>
  <c r="R138" i="448"/>
  <c r="S138" i="448" s="1"/>
  <c r="P138" i="448"/>
  <c r="M138" i="448"/>
  <c r="J138" i="448"/>
  <c r="E138" i="448"/>
  <c r="G138" i="448" s="1"/>
  <c r="R137" i="448"/>
  <c r="S137" i="448" s="1"/>
  <c r="P137" i="448"/>
  <c r="M137" i="448"/>
  <c r="J137" i="448"/>
  <c r="G137" i="448"/>
  <c r="R133" i="448"/>
  <c r="S133" i="448" s="1"/>
  <c r="P133" i="448"/>
  <c r="M133" i="448"/>
  <c r="J133" i="448"/>
  <c r="G133" i="448"/>
  <c r="R132" i="448"/>
  <c r="S132" i="448" s="1"/>
  <c r="P132" i="448"/>
  <c r="M132" i="448"/>
  <c r="J132" i="448"/>
  <c r="G132" i="448"/>
  <c r="R131" i="448"/>
  <c r="S131" i="448" s="1"/>
  <c r="P131" i="448"/>
  <c r="M131" i="448"/>
  <c r="J131" i="448"/>
  <c r="G131" i="448"/>
  <c r="R130" i="448"/>
  <c r="S130" i="448" s="1"/>
  <c r="P130" i="448"/>
  <c r="M130" i="448"/>
  <c r="J130" i="448"/>
  <c r="G130" i="448"/>
  <c r="R129" i="448"/>
  <c r="S129" i="448" s="1"/>
  <c r="P129" i="448"/>
  <c r="M129" i="448"/>
  <c r="J129" i="448"/>
  <c r="R128" i="448"/>
  <c r="S128" i="448" s="1"/>
  <c r="P128" i="448"/>
  <c r="M128" i="448"/>
  <c r="J128" i="448"/>
  <c r="E128" i="448"/>
  <c r="E129" i="448" s="1"/>
  <c r="G129" i="448" s="1"/>
  <c r="R127" i="448"/>
  <c r="S127" i="448" s="1"/>
  <c r="P127" i="448"/>
  <c r="M127" i="448"/>
  <c r="J127" i="448"/>
  <c r="G127" i="448"/>
  <c r="R126" i="448"/>
  <c r="S126" i="448" s="1"/>
  <c r="P126" i="448"/>
  <c r="M126" i="448"/>
  <c r="J126" i="448"/>
  <c r="G126" i="448"/>
  <c r="R125" i="448"/>
  <c r="S125" i="448" s="1"/>
  <c r="P125" i="448"/>
  <c r="M125" i="448"/>
  <c r="J125" i="448"/>
  <c r="G125" i="448"/>
  <c r="R124" i="448"/>
  <c r="S124" i="448" s="1"/>
  <c r="P124" i="448"/>
  <c r="M124" i="448"/>
  <c r="J124" i="448"/>
  <c r="G124" i="448"/>
  <c r="R123" i="448"/>
  <c r="S123" i="448" s="1"/>
  <c r="P123" i="448"/>
  <c r="M123" i="448"/>
  <c r="J123" i="448"/>
  <c r="E123" i="448"/>
  <c r="G123" i="448" s="1"/>
  <c r="R122" i="448"/>
  <c r="S122" i="448" s="1"/>
  <c r="P122" i="448"/>
  <c r="M122" i="448"/>
  <c r="J122" i="448"/>
  <c r="E122" i="448"/>
  <c r="R121" i="448"/>
  <c r="S121" i="448" s="1"/>
  <c r="P121" i="448"/>
  <c r="M121" i="448"/>
  <c r="J121" i="448"/>
  <c r="G121" i="448"/>
  <c r="R117" i="448"/>
  <c r="S117" i="448" s="1"/>
  <c r="P117" i="448"/>
  <c r="M117" i="448"/>
  <c r="J117" i="448"/>
  <c r="G117" i="448"/>
  <c r="R116" i="448"/>
  <c r="S116" i="448" s="1"/>
  <c r="P116" i="448"/>
  <c r="M116" i="448"/>
  <c r="J116" i="448"/>
  <c r="G116" i="448"/>
  <c r="R115" i="448"/>
  <c r="S115" i="448" s="1"/>
  <c r="P115" i="448"/>
  <c r="M115" i="448"/>
  <c r="J115" i="448"/>
  <c r="G115" i="448"/>
  <c r="R114" i="448"/>
  <c r="S114" i="448" s="1"/>
  <c r="P114" i="448"/>
  <c r="M114" i="448"/>
  <c r="J114" i="448"/>
  <c r="G114" i="448"/>
  <c r="R113" i="448"/>
  <c r="S113" i="448" s="1"/>
  <c r="P113" i="448"/>
  <c r="M113" i="448"/>
  <c r="J113" i="448"/>
  <c r="G113" i="448"/>
  <c r="R112" i="448"/>
  <c r="S112" i="448" s="1"/>
  <c r="P112" i="448"/>
  <c r="M112" i="448"/>
  <c r="J112" i="448"/>
  <c r="G112" i="448"/>
  <c r="R111" i="448"/>
  <c r="S111" i="448" s="1"/>
  <c r="P111" i="448"/>
  <c r="M111" i="448"/>
  <c r="J111" i="448"/>
  <c r="G111" i="448"/>
  <c r="R107" i="448"/>
  <c r="S107" i="448" s="1"/>
  <c r="T107" i="448" s="1"/>
  <c r="P107" i="448"/>
  <c r="M107" i="448"/>
  <c r="J107" i="448"/>
  <c r="G107" i="448"/>
  <c r="R106" i="448"/>
  <c r="S106" i="448" s="1"/>
  <c r="P106" i="448"/>
  <c r="M106" i="448"/>
  <c r="J106" i="448"/>
  <c r="G106" i="448"/>
  <c r="R105" i="448"/>
  <c r="S105" i="448" s="1"/>
  <c r="P105" i="448"/>
  <c r="M105" i="448"/>
  <c r="J105" i="448"/>
  <c r="G105" i="448"/>
  <c r="R104" i="448"/>
  <c r="S104" i="448" s="1"/>
  <c r="P104" i="448"/>
  <c r="M104" i="448"/>
  <c r="J104" i="448"/>
  <c r="G104" i="448"/>
  <c r="R103" i="448"/>
  <c r="S103" i="448" s="1"/>
  <c r="P103" i="448"/>
  <c r="M103" i="448"/>
  <c r="J103" i="448"/>
  <c r="G103" i="448"/>
  <c r="R102" i="448"/>
  <c r="S102" i="448" s="1"/>
  <c r="P102" i="448"/>
  <c r="M102" i="448"/>
  <c r="J102" i="448"/>
  <c r="G102" i="448"/>
  <c r="R101" i="448"/>
  <c r="S101" i="448" s="1"/>
  <c r="P101" i="448"/>
  <c r="M101" i="448"/>
  <c r="J101" i="448"/>
  <c r="G101" i="448"/>
  <c r="R97" i="448"/>
  <c r="S97" i="448" s="1"/>
  <c r="P97" i="448"/>
  <c r="M97" i="448"/>
  <c r="J97" i="448"/>
  <c r="G97" i="448"/>
  <c r="R96" i="448"/>
  <c r="S96" i="448" s="1"/>
  <c r="P96" i="448"/>
  <c r="M96" i="448"/>
  <c r="J96" i="448"/>
  <c r="G96" i="448"/>
  <c r="R95" i="448"/>
  <c r="S95" i="448" s="1"/>
  <c r="P95" i="448"/>
  <c r="M95" i="448"/>
  <c r="J95" i="448"/>
  <c r="G95" i="448"/>
  <c r="R94" i="448"/>
  <c r="S94" i="448" s="1"/>
  <c r="P94" i="448"/>
  <c r="M94" i="448"/>
  <c r="J94" i="448"/>
  <c r="G94" i="448"/>
  <c r="R93" i="448"/>
  <c r="S93" i="448" s="1"/>
  <c r="P93" i="448"/>
  <c r="M93" i="448"/>
  <c r="J93" i="448"/>
  <c r="G93" i="448"/>
  <c r="R92" i="448"/>
  <c r="S92" i="448" s="1"/>
  <c r="P92" i="448"/>
  <c r="M92" i="448"/>
  <c r="J92" i="448"/>
  <c r="G92" i="448"/>
  <c r="R91" i="448"/>
  <c r="S91" i="448" s="1"/>
  <c r="P91" i="448"/>
  <c r="M91" i="448"/>
  <c r="J91" i="448"/>
  <c r="G91" i="448"/>
  <c r="R90" i="448"/>
  <c r="S90" i="448" s="1"/>
  <c r="P90" i="448"/>
  <c r="M90" i="448"/>
  <c r="J90" i="448"/>
  <c r="G90" i="448"/>
  <c r="R89" i="448"/>
  <c r="S89" i="448" s="1"/>
  <c r="P89" i="448"/>
  <c r="M89" i="448"/>
  <c r="J89" i="448"/>
  <c r="G89" i="448"/>
  <c r="R88" i="448"/>
  <c r="S88" i="448" s="1"/>
  <c r="P88" i="448"/>
  <c r="M88" i="448"/>
  <c r="J88" i="448"/>
  <c r="G88" i="448"/>
  <c r="R87" i="448"/>
  <c r="S87" i="448" s="1"/>
  <c r="P87" i="448"/>
  <c r="M87" i="448"/>
  <c r="J87" i="448"/>
  <c r="G87" i="448"/>
  <c r="R86" i="448"/>
  <c r="S86" i="448" s="1"/>
  <c r="P86" i="448"/>
  <c r="M86" i="448"/>
  <c r="J86" i="448"/>
  <c r="G86" i="448"/>
  <c r="R85" i="448"/>
  <c r="S85" i="448" s="1"/>
  <c r="P85" i="448"/>
  <c r="M85" i="448"/>
  <c r="J85" i="448"/>
  <c r="G85" i="448"/>
  <c r="R84" i="448"/>
  <c r="S84" i="448" s="1"/>
  <c r="P84" i="448"/>
  <c r="M84" i="448"/>
  <c r="J84" i="448"/>
  <c r="G84" i="448"/>
  <c r="R83" i="448"/>
  <c r="S83" i="448" s="1"/>
  <c r="P83" i="448"/>
  <c r="M83" i="448"/>
  <c r="J83" i="448"/>
  <c r="G83" i="448"/>
  <c r="R82" i="448"/>
  <c r="S82" i="448" s="1"/>
  <c r="P82" i="448"/>
  <c r="M82" i="448"/>
  <c r="J82" i="448"/>
  <c r="G82" i="448"/>
  <c r="R81" i="448"/>
  <c r="S81" i="448" s="1"/>
  <c r="P81" i="448"/>
  <c r="M81" i="448"/>
  <c r="J81" i="448"/>
  <c r="G81" i="448"/>
  <c r="R80" i="448"/>
  <c r="S80" i="448" s="1"/>
  <c r="P80" i="448"/>
  <c r="M80" i="448"/>
  <c r="J80" i="448"/>
  <c r="G80" i="448"/>
  <c r="R79" i="448"/>
  <c r="S79" i="448" s="1"/>
  <c r="P79" i="448"/>
  <c r="M79" i="448"/>
  <c r="J79" i="448"/>
  <c r="G79" i="448"/>
  <c r="R78" i="448"/>
  <c r="S78" i="448" s="1"/>
  <c r="P78" i="448"/>
  <c r="M78" i="448"/>
  <c r="J78" i="448"/>
  <c r="G78" i="448"/>
  <c r="R77" i="448"/>
  <c r="S77" i="448" s="1"/>
  <c r="P77" i="448"/>
  <c r="M77" i="448"/>
  <c r="J77" i="448"/>
  <c r="G77" i="448"/>
  <c r="R76" i="448"/>
  <c r="S76" i="448" s="1"/>
  <c r="P76" i="448"/>
  <c r="M76" i="448"/>
  <c r="J76" i="448"/>
  <c r="G76" i="448"/>
  <c r="R75" i="448"/>
  <c r="S75" i="448" s="1"/>
  <c r="P75" i="448"/>
  <c r="M75" i="448"/>
  <c r="J75" i="448"/>
  <c r="G75" i="448"/>
  <c r="R74" i="448"/>
  <c r="S74" i="448" s="1"/>
  <c r="P74" i="448"/>
  <c r="M74" i="448"/>
  <c r="J74" i="448"/>
  <c r="G74" i="448"/>
  <c r="R70" i="448"/>
  <c r="S70" i="448" s="1"/>
  <c r="P70" i="448"/>
  <c r="M70" i="448"/>
  <c r="G70" i="448"/>
  <c r="R69" i="448"/>
  <c r="S69" i="448" s="1"/>
  <c r="P69" i="448"/>
  <c r="M69" i="448"/>
  <c r="G69" i="448"/>
  <c r="R68" i="448"/>
  <c r="S68" i="448" s="1"/>
  <c r="P68" i="448"/>
  <c r="M68" i="448"/>
  <c r="G68" i="448"/>
  <c r="R67" i="448"/>
  <c r="S67" i="448" s="1"/>
  <c r="P67" i="448"/>
  <c r="M67" i="448"/>
  <c r="G67" i="448"/>
  <c r="R66" i="448"/>
  <c r="S66" i="448" s="1"/>
  <c r="P66" i="448"/>
  <c r="M66" i="448"/>
  <c r="G66" i="448"/>
  <c r="R65" i="448"/>
  <c r="S65" i="448" s="1"/>
  <c r="P65" i="448"/>
  <c r="M65" i="448"/>
  <c r="G65" i="448"/>
  <c r="R64" i="448"/>
  <c r="S64" i="448" s="1"/>
  <c r="P64" i="448"/>
  <c r="M64" i="448"/>
  <c r="G64" i="448"/>
  <c r="R63" i="448"/>
  <c r="S63" i="448" s="1"/>
  <c r="P63" i="448"/>
  <c r="M63" i="448"/>
  <c r="G63" i="448"/>
  <c r="R62" i="448"/>
  <c r="S62" i="448" s="1"/>
  <c r="P62" i="448"/>
  <c r="M62" i="448"/>
  <c r="G62" i="448"/>
  <c r="R61" i="448"/>
  <c r="S61" i="448" s="1"/>
  <c r="P61" i="448"/>
  <c r="M61" i="448"/>
  <c r="G61" i="448"/>
  <c r="R60" i="448"/>
  <c r="S60" i="448" s="1"/>
  <c r="P60" i="448"/>
  <c r="M60" i="448"/>
  <c r="G60" i="448"/>
  <c r="R59" i="448"/>
  <c r="S59" i="448" s="1"/>
  <c r="P59" i="448"/>
  <c r="M59" i="448"/>
  <c r="G59" i="448"/>
  <c r="R58" i="448"/>
  <c r="S58" i="448" s="1"/>
  <c r="P58" i="448"/>
  <c r="M58" i="448"/>
  <c r="G58" i="448"/>
  <c r="R57" i="448"/>
  <c r="S57" i="448" s="1"/>
  <c r="P57" i="448"/>
  <c r="M57" i="448"/>
  <c r="G57" i="448"/>
  <c r="R56" i="448"/>
  <c r="S56" i="448" s="1"/>
  <c r="P56" i="448"/>
  <c r="M56" i="448"/>
  <c r="G56" i="448"/>
  <c r="R55" i="448"/>
  <c r="S55" i="448" s="1"/>
  <c r="P55" i="448"/>
  <c r="M55" i="448"/>
  <c r="G55" i="448"/>
  <c r="R54" i="448"/>
  <c r="S54" i="448" s="1"/>
  <c r="P54" i="448"/>
  <c r="M54" i="448"/>
  <c r="G54" i="448"/>
  <c r="R53" i="448"/>
  <c r="S53" i="448" s="1"/>
  <c r="P53" i="448"/>
  <c r="M53" i="448"/>
  <c r="G53" i="448"/>
  <c r="J52" i="448"/>
  <c r="R49" i="448"/>
  <c r="S49" i="448" s="1"/>
  <c r="P49" i="448"/>
  <c r="M49" i="448"/>
  <c r="J49" i="448"/>
  <c r="G49" i="448"/>
  <c r="R48" i="448"/>
  <c r="S48" i="448" s="1"/>
  <c r="P48" i="448"/>
  <c r="M48" i="448"/>
  <c r="J48" i="448"/>
  <c r="G48" i="448"/>
  <c r="R47" i="448"/>
  <c r="S47" i="448" s="1"/>
  <c r="P47" i="448"/>
  <c r="M47" i="448"/>
  <c r="J47" i="448"/>
  <c r="G47" i="448"/>
  <c r="R46" i="448"/>
  <c r="S46" i="448" s="1"/>
  <c r="P46" i="448"/>
  <c r="M46" i="448"/>
  <c r="J46" i="448"/>
  <c r="G46" i="448"/>
  <c r="R45" i="448"/>
  <c r="S45" i="448" s="1"/>
  <c r="P45" i="448"/>
  <c r="M45" i="448"/>
  <c r="J45" i="448"/>
  <c r="G45" i="448"/>
  <c r="R44" i="448"/>
  <c r="S44" i="448" s="1"/>
  <c r="P44" i="448"/>
  <c r="M44" i="448"/>
  <c r="J44" i="448"/>
  <c r="G44" i="448"/>
  <c r="R43" i="448"/>
  <c r="S43" i="448" s="1"/>
  <c r="P43" i="448"/>
  <c r="M43" i="448"/>
  <c r="J43" i="448"/>
  <c r="G43" i="448"/>
  <c r="R42" i="448"/>
  <c r="S42" i="448" s="1"/>
  <c r="P42" i="448"/>
  <c r="M42" i="448"/>
  <c r="J42" i="448"/>
  <c r="G42" i="448"/>
  <c r="R41" i="448"/>
  <c r="S41" i="448" s="1"/>
  <c r="P41" i="448"/>
  <c r="M41" i="448"/>
  <c r="J41" i="448"/>
  <c r="G41" i="448"/>
  <c r="R40" i="448"/>
  <c r="S40" i="448" s="1"/>
  <c r="P40" i="448"/>
  <c r="M40" i="448"/>
  <c r="J40" i="448"/>
  <c r="G40" i="448"/>
  <c r="R39" i="448"/>
  <c r="S39" i="448" s="1"/>
  <c r="P39" i="448"/>
  <c r="M39" i="448"/>
  <c r="J39" i="448"/>
  <c r="G39" i="448"/>
  <c r="R38" i="448"/>
  <c r="S38" i="448" s="1"/>
  <c r="P38" i="448"/>
  <c r="M38" i="448"/>
  <c r="J38" i="448"/>
  <c r="G38" i="448"/>
  <c r="R37" i="448"/>
  <c r="S37" i="448" s="1"/>
  <c r="P37" i="448"/>
  <c r="M37" i="448"/>
  <c r="J37" i="448"/>
  <c r="G37" i="448"/>
  <c r="R36" i="448"/>
  <c r="S36" i="448" s="1"/>
  <c r="P36" i="448"/>
  <c r="M36" i="448"/>
  <c r="J36" i="448"/>
  <c r="G36" i="448"/>
  <c r="R35" i="448"/>
  <c r="S35" i="448" s="1"/>
  <c r="P35" i="448"/>
  <c r="M35" i="448"/>
  <c r="J35" i="448"/>
  <c r="G35" i="448"/>
  <c r="R34" i="448"/>
  <c r="S34" i="448" s="1"/>
  <c r="P34" i="448"/>
  <c r="M34" i="448"/>
  <c r="J34" i="448"/>
  <c r="G34" i="448"/>
  <c r="R33" i="448"/>
  <c r="S33" i="448" s="1"/>
  <c r="P33" i="448"/>
  <c r="M33" i="448"/>
  <c r="J33" i="448"/>
  <c r="G33" i="448"/>
  <c r="R32" i="448"/>
  <c r="S32" i="448" s="1"/>
  <c r="P32" i="448"/>
  <c r="M32" i="448"/>
  <c r="J32" i="448"/>
  <c r="G32" i="448"/>
  <c r="R31" i="448"/>
  <c r="S31" i="448" s="1"/>
  <c r="P31" i="448"/>
  <c r="M31" i="448"/>
  <c r="J31" i="448"/>
  <c r="G31" i="448"/>
  <c r="R30" i="448"/>
  <c r="S30" i="448" s="1"/>
  <c r="P30" i="448"/>
  <c r="M30" i="448"/>
  <c r="J30" i="448"/>
  <c r="G30" i="448"/>
  <c r="R27" i="448"/>
  <c r="S27" i="448" s="1"/>
  <c r="P27" i="448"/>
  <c r="M27" i="448"/>
  <c r="J27" i="448"/>
  <c r="G27" i="448"/>
  <c r="R26" i="448"/>
  <c r="S26" i="448" s="1"/>
  <c r="P26" i="448"/>
  <c r="M26" i="448"/>
  <c r="J26" i="448"/>
  <c r="G26" i="448"/>
  <c r="E16" i="448"/>
  <c r="T114" i="448" l="1"/>
  <c r="T150" i="448"/>
  <c r="T357" i="448"/>
  <c r="M100" i="448"/>
  <c r="T146" i="448"/>
  <c r="T38" i="448"/>
  <c r="T139" i="448"/>
  <c r="T375" i="448"/>
  <c r="T376" i="448"/>
  <c r="T378" i="448"/>
  <c r="T382" i="448"/>
  <c r="T207" i="448"/>
  <c r="T227" i="448"/>
  <c r="T241" i="448"/>
  <c r="T45" i="448"/>
  <c r="T78" i="448"/>
  <c r="T82" i="448"/>
  <c r="T89" i="448"/>
  <c r="T141" i="448"/>
  <c r="T244" i="448"/>
  <c r="T374" i="448"/>
  <c r="T133" i="448"/>
  <c r="M136" i="448"/>
  <c r="T140" i="448"/>
  <c r="T151" i="448"/>
  <c r="T160" i="448"/>
  <c r="T283" i="448"/>
  <c r="T315" i="448"/>
  <c r="T323" i="448"/>
  <c r="T331" i="448"/>
  <c r="T335" i="448"/>
  <c r="T394" i="448"/>
  <c r="T398" i="448"/>
  <c r="T402" i="448"/>
  <c r="G25" i="448"/>
  <c r="M29" i="448"/>
  <c r="T35" i="448"/>
  <c r="T46" i="448"/>
  <c r="T54" i="448"/>
  <c r="T55" i="448"/>
  <c r="G73" i="448"/>
  <c r="T75" i="448"/>
  <c r="T83" i="448"/>
  <c r="T87" i="448"/>
  <c r="T171" i="448"/>
  <c r="T190" i="448"/>
  <c r="T194" i="448"/>
  <c r="T216" i="448"/>
  <c r="T265" i="448"/>
  <c r="T284" i="448"/>
  <c r="T287" i="448"/>
  <c r="T305" i="448"/>
  <c r="T309" i="448"/>
  <c r="T320" i="448"/>
  <c r="T332" i="448"/>
  <c r="T336" i="448"/>
  <c r="T339" i="448"/>
  <c r="T347" i="448"/>
  <c r="T383" i="448"/>
  <c r="T384" i="448"/>
  <c r="T386" i="448"/>
  <c r="J25" i="448"/>
  <c r="T32" i="448"/>
  <c r="T36" i="448"/>
  <c r="T39" i="448"/>
  <c r="T43" i="448"/>
  <c r="T47" i="448"/>
  <c r="T60" i="448"/>
  <c r="T61" i="448"/>
  <c r="T62" i="448"/>
  <c r="T63" i="448"/>
  <c r="T76" i="448"/>
  <c r="T91" i="448"/>
  <c r="T95" i="448"/>
  <c r="T123" i="448"/>
  <c r="T195" i="448"/>
  <c r="T198" i="448"/>
  <c r="T235" i="448"/>
  <c r="P234" i="448"/>
  <c r="T257" i="448"/>
  <c r="T288" i="448"/>
  <c r="T321" i="448"/>
  <c r="T325" i="448"/>
  <c r="T337" i="448"/>
  <c r="T351" i="448"/>
  <c r="T390" i="448"/>
  <c r="M25" i="448"/>
  <c r="T37" i="448"/>
  <c r="T40" i="448"/>
  <c r="T68" i="448"/>
  <c r="T69" i="448"/>
  <c r="T70" i="448"/>
  <c r="T77" i="448"/>
  <c r="T85" i="448"/>
  <c r="T102" i="448"/>
  <c r="T117" i="448"/>
  <c r="T124" i="448"/>
  <c r="T129" i="448"/>
  <c r="T154" i="448"/>
  <c r="T173" i="448"/>
  <c r="T196" i="448"/>
  <c r="T206" i="448"/>
  <c r="T222" i="448"/>
  <c r="T226" i="448"/>
  <c r="T236" i="448"/>
  <c r="T240" i="448"/>
  <c r="T254" i="448"/>
  <c r="P252" i="448"/>
  <c r="T261" i="448"/>
  <c r="T264" i="448"/>
  <c r="T268" i="448"/>
  <c r="T272" i="448"/>
  <c r="T293" i="448"/>
  <c r="T299" i="448"/>
  <c r="T366" i="448"/>
  <c r="T370" i="448"/>
  <c r="P52" i="448"/>
  <c r="M149" i="448"/>
  <c r="T169" i="448"/>
  <c r="E170" i="448"/>
  <c r="G170" i="448" s="1"/>
  <c r="G168" i="448" s="1"/>
  <c r="T170" i="448"/>
  <c r="M297" i="448"/>
  <c r="T391" i="448"/>
  <c r="T392" i="448"/>
  <c r="T399" i="448"/>
  <c r="T400" i="448"/>
  <c r="T130" i="448"/>
  <c r="T80" i="448"/>
  <c r="T93" i="448"/>
  <c r="T96" i="448"/>
  <c r="T105" i="448"/>
  <c r="G110" i="448"/>
  <c r="T112" i="448"/>
  <c r="J120" i="448"/>
  <c r="M168" i="448"/>
  <c r="T210" i="448"/>
  <c r="T242" i="448"/>
  <c r="T291" i="448"/>
  <c r="T300" i="448"/>
  <c r="T303" i="448"/>
  <c r="T352" i="448"/>
  <c r="T355" i="448"/>
  <c r="P368" i="448"/>
  <c r="T31" i="448"/>
  <c r="P25" i="448"/>
  <c r="T34" i="448"/>
  <c r="T41" i="448"/>
  <c r="T81" i="448"/>
  <c r="T94" i="448"/>
  <c r="T106" i="448"/>
  <c r="T113" i="448"/>
  <c r="M120" i="448"/>
  <c r="T122" i="448"/>
  <c r="T142" i="448"/>
  <c r="G149" i="448"/>
  <c r="M159" i="448"/>
  <c r="P159" i="448"/>
  <c r="P188" i="448"/>
  <c r="T200" i="448"/>
  <c r="T211" i="448"/>
  <c r="T214" i="448"/>
  <c r="T238" i="448"/>
  <c r="T243" i="448"/>
  <c r="T246" i="448"/>
  <c r="T249" i="448"/>
  <c r="T289" i="448"/>
  <c r="T304" i="448"/>
  <c r="T307" i="448"/>
  <c r="T316" i="448"/>
  <c r="T319" i="448"/>
  <c r="T341" i="448"/>
  <c r="T372" i="448"/>
  <c r="T379" i="448"/>
  <c r="T380" i="448"/>
  <c r="T387" i="448"/>
  <c r="T388" i="448"/>
  <c r="T395" i="448"/>
  <c r="T396" i="448"/>
  <c r="T403" i="448"/>
  <c r="T404" i="448"/>
  <c r="S29" i="448"/>
  <c r="T59" i="448"/>
  <c r="T84" i="448"/>
  <c r="T327" i="448"/>
  <c r="G29" i="448"/>
  <c r="P29" i="448"/>
  <c r="G52" i="448"/>
  <c r="M73" i="448"/>
  <c r="G100" i="448"/>
  <c r="P100" i="448"/>
  <c r="M110" i="448"/>
  <c r="E140" i="448"/>
  <c r="G140" i="448" s="1"/>
  <c r="G136" i="448" s="1"/>
  <c r="P120" i="448"/>
  <c r="T163" i="448"/>
  <c r="T175" i="448"/>
  <c r="M188" i="448"/>
  <c r="T202" i="448"/>
  <c r="J276" i="448"/>
  <c r="T279" i="448"/>
  <c r="T343" i="448"/>
  <c r="T153" i="448"/>
  <c r="J29" i="448"/>
  <c r="T48" i="448"/>
  <c r="T56" i="448"/>
  <c r="T64" i="448"/>
  <c r="P73" i="448"/>
  <c r="J73" i="448"/>
  <c r="J100" i="448"/>
  <c r="T103" i="448"/>
  <c r="P110" i="448"/>
  <c r="J110" i="448"/>
  <c r="T115" i="448"/>
  <c r="G122" i="448"/>
  <c r="T125" i="448"/>
  <c r="G188" i="448"/>
  <c r="T371" i="448"/>
  <c r="S368" i="448"/>
  <c r="T67" i="448"/>
  <c r="T27" i="448"/>
  <c r="T33" i="448"/>
  <c r="T42" i="448"/>
  <c r="T44" i="448"/>
  <c r="T49" i="448"/>
  <c r="M52" i="448"/>
  <c r="T57" i="448"/>
  <c r="T58" i="448"/>
  <c r="T65" i="448"/>
  <c r="T66" i="448"/>
  <c r="T79" i="448"/>
  <c r="T90" i="448"/>
  <c r="T92" i="448"/>
  <c r="T104" i="448"/>
  <c r="T116" i="448"/>
  <c r="T144" i="448"/>
  <c r="T183" i="448"/>
  <c r="T218" i="448"/>
  <c r="J252" i="448"/>
  <c r="S252" i="448"/>
  <c r="T253" i="448"/>
  <c r="T311" i="448"/>
  <c r="T359" i="448"/>
  <c r="T138" i="448"/>
  <c r="T161" i="448"/>
  <c r="T181" i="448"/>
  <c r="T191" i="448"/>
  <c r="T212" i="448"/>
  <c r="T223" i="448"/>
  <c r="T247" i="448"/>
  <c r="T266" i="448"/>
  <c r="T273" i="448"/>
  <c r="T348" i="448"/>
  <c r="T353" i="448"/>
  <c r="T126" i="448"/>
  <c r="T131" i="448"/>
  <c r="J136" i="448"/>
  <c r="T145" i="448"/>
  <c r="S149" i="448"/>
  <c r="J149" i="448"/>
  <c r="T162" i="448"/>
  <c r="J168" i="448"/>
  <c r="T176" i="448"/>
  <c r="T184" i="448"/>
  <c r="T192" i="448"/>
  <c r="T203" i="448"/>
  <c r="T208" i="448"/>
  <c r="T219" i="448"/>
  <c r="T224" i="448"/>
  <c r="J234" i="448"/>
  <c r="G252" i="448"/>
  <c r="T262" i="448"/>
  <c r="T269" i="448"/>
  <c r="T274" i="448"/>
  <c r="T280" i="448"/>
  <c r="T285" i="448"/>
  <c r="T301" i="448"/>
  <c r="T312" i="448"/>
  <c r="T317" i="448"/>
  <c r="T328" i="448"/>
  <c r="T333" i="448"/>
  <c r="T344" i="448"/>
  <c r="T349" i="448"/>
  <c r="T360" i="448"/>
  <c r="T363" i="448"/>
  <c r="T369" i="448"/>
  <c r="T373" i="448"/>
  <c r="T377" i="448"/>
  <c r="T381" i="448"/>
  <c r="T385" i="448"/>
  <c r="T389" i="448"/>
  <c r="T393" i="448"/>
  <c r="T397" i="448"/>
  <c r="T401" i="448"/>
  <c r="T405" i="448"/>
  <c r="P149" i="448"/>
  <c r="T155" i="448"/>
  <c r="T157" i="448"/>
  <c r="T172" i="448"/>
  <c r="T177" i="448"/>
  <c r="T199" i="448"/>
  <c r="T204" i="448"/>
  <c r="T215" i="448"/>
  <c r="T220" i="448"/>
  <c r="T230" i="448"/>
  <c r="T237" i="448"/>
  <c r="T258" i="448"/>
  <c r="T260" i="448"/>
  <c r="T270" i="448"/>
  <c r="P276" i="448"/>
  <c r="T281" i="448"/>
  <c r="T292" i="448"/>
  <c r="T308" i="448"/>
  <c r="T313" i="448"/>
  <c r="T324" i="448"/>
  <c r="T329" i="448"/>
  <c r="T340" i="448"/>
  <c r="T345" i="448"/>
  <c r="T356" i="448"/>
  <c r="T361" i="448"/>
  <c r="T364" i="448"/>
  <c r="J368" i="448"/>
  <c r="T74" i="448"/>
  <c r="S73" i="448"/>
  <c r="T111" i="448"/>
  <c r="S110" i="448"/>
  <c r="S120" i="448"/>
  <c r="S136" i="448"/>
  <c r="T137" i="448"/>
  <c r="S100" i="448"/>
  <c r="S25" i="448"/>
  <c r="T26" i="448"/>
  <c r="S52" i="448"/>
  <c r="T132" i="448"/>
  <c r="T174" i="448"/>
  <c r="T53" i="448"/>
  <c r="T101" i="448"/>
  <c r="T121" i="448"/>
  <c r="G128" i="448"/>
  <c r="G120" i="448" s="1"/>
  <c r="P168" i="448"/>
  <c r="P167" i="448" s="1"/>
  <c r="J188" i="448"/>
  <c r="S188" i="448"/>
  <c r="T189" i="448"/>
  <c r="T205" i="448"/>
  <c r="T221" i="448"/>
  <c r="S234" i="448"/>
  <c r="T239" i="448"/>
  <c r="M252" i="448"/>
  <c r="T193" i="448"/>
  <c r="T209" i="448"/>
  <c r="T225" i="448"/>
  <c r="T30" i="448"/>
  <c r="P136" i="448"/>
  <c r="J159" i="448"/>
  <c r="S159" i="448"/>
  <c r="G159" i="448"/>
  <c r="S168" i="448"/>
  <c r="T201" i="448"/>
  <c r="T217" i="448"/>
  <c r="M234" i="448"/>
  <c r="T248" i="448"/>
  <c r="T127" i="448"/>
  <c r="T143" i="448"/>
  <c r="T152" i="448"/>
  <c r="T156" i="448"/>
  <c r="T197" i="448"/>
  <c r="T213" i="448"/>
  <c r="S229" i="448"/>
  <c r="G234" i="448"/>
  <c r="G233" i="448" s="1"/>
  <c r="T256" i="448"/>
  <c r="T290" i="448"/>
  <c r="T306" i="448"/>
  <c r="T322" i="448"/>
  <c r="T338" i="448"/>
  <c r="T354" i="448"/>
  <c r="G276" i="448"/>
  <c r="S276" i="448"/>
  <c r="T277" i="448"/>
  <c r="T286" i="448"/>
  <c r="G297" i="448"/>
  <c r="P297" i="448"/>
  <c r="T302" i="448"/>
  <c r="T318" i="448"/>
  <c r="T334" i="448"/>
  <c r="T350" i="448"/>
  <c r="M368" i="448"/>
  <c r="T271" i="448"/>
  <c r="M276" i="448"/>
  <c r="T282" i="448"/>
  <c r="J297" i="448"/>
  <c r="S297" i="448"/>
  <c r="T298" i="448"/>
  <c r="T314" i="448"/>
  <c r="T330" i="448"/>
  <c r="T346" i="448"/>
  <c r="T365" i="448"/>
  <c r="T259" i="448"/>
  <c r="T263" i="448"/>
  <c r="T267" i="448"/>
  <c r="T278" i="448"/>
  <c r="T294" i="448"/>
  <c r="T310" i="448"/>
  <c r="T326" i="448"/>
  <c r="T342" i="448"/>
  <c r="T358" i="448"/>
  <c r="M167" i="448" l="1"/>
  <c r="P233" i="448"/>
  <c r="S233" i="448"/>
  <c r="J233" i="448"/>
  <c r="G167" i="448"/>
  <c r="J167" i="448"/>
  <c r="P166" i="448"/>
  <c r="P408" i="448" s="1"/>
  <c r="P412" i="448" s="1"/>
  <c r="M233" i="448"/>
  <c r="G166" i="448"/>
  <c r="G408" i="448" s="1"/>
  <c r="S167" i="448"/>
  <c r="T168" i="448"/>
  <c r="M166" i="448" l="1"/>
  <c r="M408" i="448" s="1"/>
  <c r="M410" i="448" s="1"/>
  <c r="M424" i="448" s="1"/>
  <c r="J166" i="448"/>
  <c r="J408" i="448" s="1"/>
  <c r="P414" i="448"/>
  <c r="G410" i="448"/>
  <c r="G420" i="448" s="1"/>
  <c r="G414" i="448"/>
  <c r="G416" i="448"/>
  <c r="G412" i="448"/>
  <c r="P416" i="448"/>
  <c r="P410" i="448"/>
  <c r="P424" i="448" s="1"/>
  <c r="P426" i="448" s="1"/>
  <c r="I15" i="448" s="1"/>
  <c r="M414" i="448"/>
  <c r="S166" i="448"/>
  <c r="T167" i="448"/>
  <c r="J412" i="448"/>
  <c r="J410" i="448"/>
  <c r="J420" i="448" s="1"/>
  <c r="J422" i="448" s="1"/>
  <c r="J416" i="448"/>
  <c r="J414" i="448"/>
  <c r="R366" i="447"/>
  <c r="R300" i="447"/>
  <c r="R301" i="447"/>
  <c r="R302" i="447"/>
  <c r="R303" i="447"/>
  <c r="R304" i="447"/>
  <c r="R305" i="447"/>
  <c r="R306" i="447"/>
  <c r="R307" i="447"/>
  <c r="R308" i="447"/>
  <c r="R309" i="447"/>
  <c r="R310" i="447"/>
  <c r="R311" i="447"/>
  <c r="R312" i="447"/>
  <c r="R313" i="447"/>
  <c r="R314" i="447"/>
  <c r="R315" i="447"/>
  <c r="R316" i="447"/>
  <c r="R317" i="447"/>
  <c r="R318" i="447"/>
  <c r="R319" i="447"/>
  <c r="R320" i="447"/>
  <c r="R321" i="447"/>
  <c r="R322" i="447"/>
  <c r="R323" i="447"/>
  <c r="R324" i="447"/>
  <c r="R325" i="447"/>
  <c r="R326" i="447"/>
  <c r="R327" i="447"/>
  <c r="R328" i="447"/>
  <c r="R329" i="447"/>
  <c r="R330" i="447"/>
  <c r="R331" i="447"/>
  <c r="R332" i="447"/>
  <c r="R333" i="447"/>
  <c r="R334" i="447"/>
  <c r="R335" i="447"/>
  <c r="R336" i="447"/>
  <c r="R337" i="447"/>
  <c r="R338" i="447"/>
  <c r="R339" i="447"/>
  <c r="R340" i="447"/>
  <c r="R341" i="447"/>
  <c r="R342" i="447"/>
  <c r="R343" i="447"/>
  <c r="R344" i="447"/>
  <c r="R345" i="447"/>
  <c r="R346" i="447"/>
  <c r="R347" i="447"/>
  <c r="R348" i="447"/>
  <c r="R349" i="447"/>
  <c r="R350" i="447"/>
  <c r="R351" i="447"/>
  <c r="R352" i="447"/>
  <c r="R353" i="447"/>
  <c r="R354" i="447"/>
  <c r="R355" i="447"/>
  <c r="R356" i="447"/>
  <c r="R357" i="447"/>
  <c r="R358" i="447"/>
  <c r="R359" i="447"/>
  <c r="R360" i="447"/>
  <c r="R361" i="447"/>
  <c r="R362" i="447"/>
  <c r="R363" i="447"/>
  <c r="R364" i="447"/>
  <c r="R365" i="447"/>
  <c r="R299" i="447"/>
  <c r="R298" i="447"/>
  <c r="R294" i="447"/>
  <c r="R279" i="447"/>
  <c r="R280" i="447"/>
  <c r="R281" i="447"/>
  <c r="R282" i="447"/>
  <c r="R283" i="447"/>
  <c r="R284" i="447"/>
  <c r="R285" i="447"/>
  <c r="R286" i="447"/>
  <c r="R287" i="447"/>
  <c r="R288" i="447"/>
  <c r="R289" i="447"/>
  <c r="R290" i="447"/>
  <c r="R291" i="447"/>
  <c r="R292" i="447"/>
  <c r="R293" i="447"/>
  <c r="R278" i="447"/>
  <c r="R277" i="447"/>
  <c r="R274" i="447"/>
  <c r="R255" i="447"/>
  <c r="R256" i="447"/>
  <c r="R257" i="447"/>
  <c r="R258" i="447"/>
  <c r="R259" i="447"/>
  <c r="R260" i="447"/>
  <c r="R261" i="447"/>
  <c r="R262" i="447"/>
  <c r="R263" i="447"/>
  <c r="R264" i="447"/>
  <c r="R265" i="447"/>
  <c r="R266" i="447"/>
  <c r="R267" i="447"/>
  <c r="R268" i="447"/>
  <c r="R269" i="447"/>
  <c r="R270" i="447"/>
  <c r="R271" i="447"/>
  <c r="R272" i="447"/>
  <c r="R273" i="447"/>
  <c r="R254" i="447"/>
  <c r="R253" i="447"/>
  <c r="R249" i="447"/>
  <c r="R237" i="447"/>
  <c r="R238" i="447"/>
  <c r="R239" i="447"/>
  <c r="R240" i="447"/>
  <c r="R241" i="447"/>
  <c r="R242" i="447"/>
  <c r="R243" i="447"/>
  <c r="R244" i="447"/>
  <c r="R245" i="447"/>
  <c r="R246" i="447"/>
  <c r="R247" i="447"/>
  <c r="R248" i="447"/>
  <c r="R236" i="447"/>
  <c r="R235" i="447"/>
  <c r="R230" i="447"/>
  <c r="R227" i="447"/>
  <c r="R191" i="447"/>
  <c r="R192" i="447"/>
  <c r="R193" i="447"/>
  <c r="R194" i="447"/>
  <c r="R195" i="447"/>
  <c r="R196" i="447"/>
  <c r="R197" i="447"/>
  <c r="R198" i="447"/>
  <c r="R199" i="447"/>
  <c r="R200" i="447"/>
  <c r="R201" i="447"/>
  <c r="R202" i="447"/>
  <c r="R203" i="447"/>
  <c r="R204" i="447"/>
  <c r="R205" i="447"/>
  <c r="R206" i="447"/>
  <c r="R207" i="447"/>
  <c r="R208" i="447"/>
  <c r="R209" i="447"/>
  <c r="R210" i="447"/>
  <c r="R211" i="447"/>
  <c r="R212" i="447"/>
  <c r="R213" i="447"/>
  <c r="R214" i="447"/>
  <c r="R215" i="447"/>
  <c r="R216" i="447"/>
  <c r="R217" i="447"/>
  <c r="R218" i="447"/>
  <c r="R219" i="447"/>
  <c r="R220" i="447"/>
  <c r="R221" i="447"/>
  <c r="R222" i="447"/>
  <c r="R223" i="447"/>
  <c r="R224" i="447"/>
  <c r="R225" i="447"/>
  <c r="R226" i="447"/>
  <c r="R190" i="447"/>
  <c r="R189" i="447"/>
  <c r="R185" i="447"/>
  <c r="R171" i="447"/>
  <c r="R172" i="447"/>
  <c r="R173" i="447"/>
  <c r="R174" i="447"/>
  <c r="R175" i="447"/>
  <c r="R176" i="447"/>
  <c r="R177" i="447"/>
  <c r="R178" i="447"/>
  <c r="R179" i="447"/>
  <c r="R180" i="447"/>
  <c r="R181" i="447"/>
  <c r="R182" i="447"/>
  <c r="R183" i="447"/>
  <c r="R184" i="447"/>
  <c r="R170" i="447"/>
  <c r="R169" i="447"/>
  <c r="M161" i="447"/>
  <c r="M162" i="447"/>
  <c r="M163" i="447"/>
  <c r="R151" i="447"/>
  <c r="R152" i="447"/>
  <c r="R153" i="447"/>
  <c r="R154" i="447"/>
  <c r="R155" i="447"/>
  <c r="R156" i="447"/>
  <c r="R157" i="447"/>
  <c r="R150" i="447"/>
  <c r="R138" i="447"/>
  <c r="R139" i="447"/>
  <c r="R140" i="447"/>
  <c r="R141" i="447"/>
  <c r="R142" i="447"/>
  <c r="R143" i="447"/>
  <c r="R144" i="447"/>
  <c r="R145" i="447"/>
  <c r="R146" i="447"/>
  <c r="R137" i="447"/>
  <c r="R122" i="447"/>
  <c r="R123" i="447"/>
  <c r="R124" i="447"/>
  <c r="R125" i="447"/>
  <c r="R126" i="447"/>
  <c r="R127" i="447"/>
  <c r="R128" i="447"/>
  <c r="R129" i="447"/>
  <c r="R130" i="447"/>
  <c r="R131" i="447"/>
  <c r="R132" i="447"/>
  <c r="R133" i="447"/>
  <c r="R121" i="447"/>
  <c r="R112" i="447"/>
  <c r="R113" i="447"/>
  <c r="R114" i="447"/>
  <c r="R115" i="447"/>
  <c r="R116" i="447"/>
  <c r="R117" i="447"/>
  <c r="R111" i="447"/>
  <c r="R105" i="447"/>
  <c r="R102" i="447"/>
  <c r="R103" i="447"/>
  <c r="R104" i="447"/>
  <c r="R106" i="447"/>
  <c r="R107" i="447"/>
  <c r="R101" i="447"/>
  <c r="R75" i="447"/>
  <c r="R76" i="447"/>
  <c r="R77" i="447"/>
  <c r="R78" i="447"/>
  <c r="R79" i="447"/>
  <c r="R80" i="447"/>
  <c r="R81" i="447"/>
  <c r="R82" i="447"/>
  <c r="R83" i="447"/>
  <c r="R84" i="447"/>
  <c r="R85" i="447"/>
  <c r="R86" i="447"/>
  <c r="R87" i="447"/>
  <c r="R88" i="447"/>
  <c r="R89" i="447"/>
  <c r="R90" i="447"/>
  <c r="R91" i="447"/>
  <c r="R92" i="447"/>
  <c r="R93" i="447"/>
  <c r="R94" i="447"/>
  <c r="R95" i="447"/>
  <c r="R96" i="447"/>
  <c r="R97" i="447"/>
  <c r="R74" i="447"/>
  <c r="R49" i="447"/>
  <c r="R32" i="447"/>
  <c r="R33" i="447"/>
  <c r="R34" i="447"/>
  <c r="R35" i="447"/>
  <c r="R36" i="447"/>
  <c r="R37" i="447"/>
  <c r="R38" i="447"/>
  <c r="R39" i="447"/>
  <c r="R40" i="447"/>
  <c r="R41" i="447"/>
  <c r="R42" i="447"/>
  <c r="R43" i="447"/>
  <c r="R44" i="447"/>
  <c r="R45" i="447"/>
  <c r="R46" i="447"/>
  <c r="R47" i="447"/>
  <c r="R48" i="447"/>
  <c r="R31" i="447"/>
  <c r="R30" i="447"/>
  <c r="R27" i="447"/>
  <c r="R26" i="447"/>
  <c r="M412" i="448" l="1"/>
  <c r="M416" i="448"/>
  <c r="I14" i="448"/>
  <c r="G422" i="448"/>
  <c r="I10" i="448" s="1"/>
  <c r="I12" i="448" s="1"/>
  <c r="M426" i="448"/>
  <c r="I16" i="448" s="1"/>
  <c r="I17" i="448" s="1"/>
  <c r="T166" i="448"/>
  <c r="S408" i="448"/>
  <c r="P428" i="448"/>
  <c r="M370" i="447"/>
  <c r="M399" i="447"/>
  <c r="M400" i="447"/>
  <c r="M401" i="447"/>
  <c r="M402" i="447"/>
  <c r="M403" i="447"/>
  <c r="M404" i="447"/>
  <c r="P399" i="447"/>
  <c r="P400" i="447"/>
  <c r="P401" i="447"/>
  <c r="P402" i="447"/>
  <c r="P403" i="447"/>
  <c r="P404" i="447"/>
  <c r="I18" i="448" l="1"/>
  <c r="S414" i="448"/>
  <c r="S412" i="448"/>
  <c r="S410" i="448"/>
  <c r="S424" i="448" s="1"/>
  <c r="S416" i="448"/>
  <c r="T408" i="448"/>
  <c r="M428" i="448"/>
  <c r="J371" i="447"/>
  <c r="J372" i="447"/>
  <c r="J373" i="447"/>
  <c r="J374" i="447"/>
  <c r="J375" i="447"/>
  <c r="J376" i="447"/>
  <c r="J377" i="447"/>
  <c r="J378" i="447"/>
  <c r="J379" i="447"/>
  <c r="J380" i="447"/>
  <c r="J381" i="447"/>
  <c r="J382" i="447"/>
  <c r="J383" i="447"/>
  <c r="J384" i="447"/>
  <c r="J385" i="447"/>
  <c r="J386" i="447"/>
  <c r="J387" i="447"/>
  <c r="J388" i="447"/>
  <c r="J389" i="447"/>
  <c r="J390" i="447"/>
  <c r="J391" i="447"/>
  <c r="J392" i="447"/>
  <c r="J393" i="447"/>
  <c r="J394" i="447"/>
  <c r="J395" i="447"/>
  <c r="J396" i="447"/>
  <c r="J397" i="447"/>
  <c r="J398" i="447"/>
  <c r="J399" i="447"/>
  <c r="J400" i="447"/>
  <c r="J401" i="447"/>
  <c r="J402" i="447"/>
  <c r="J403" i="447"/>
  <c r="J404" i="447"/>
  <c r="J405" i="447"/>
  <c r="J370" i="447"/>
  <c r="J369" i="447"/>
  <c r="R405" i="447"/>
  <c r="R399" i="447"/>
  <c r="S399" i="447" s="1"/>
  <c r="R400" i="447"/>
  <c r="S400" i="447" s="1"/>
  <c r="R401" i="447"/>
  <c r="S401" i="447" s="1"/>
  <c r="R402" i="447"/>
  <c r="S402" i="447" s="1"/>
  <c r="R403" i="447"/>
  <c r="S403" i="447" s="1"/>
  <c r="R404" i="447"/>
  <c r="S404" i="447" s="1"/>
  <c r="J366" i="447"/>
  <c r="J344" i="447"/>
  <c r="J345" i="447"/>
  <c r="J346" i="447"/>
  <c r="J347" i="447"/>
  <c r="J348" i="447"/>
  <c r="J349" i="447"/>
  <c r="J350" i="447"/>
  <c r="J351" i="447"/>
  <c r="J352" i="447"/>
  <c r="J353" i="447"/>
  <c r="J354" i="447"/>
  <c r="J355" i="447"/>
  <c r="J356" i="447"/>
  <c r="J357" i="447"/>
  <c r="J358" i="447"/>
  <c r="J359" i="447"/>
  <c r="J360" i="447"/>
  <c r="J361" i="447"/>
  <c r="J362" i="447"/>
  <c r="J363" i="447"/>
  <c r="J364" i="447"/>
  <c r="J365" i="447"/>
  <c r="J343" i="447"/>
  <c r="J300" i="447"/>
  <c r="J301" i="447"/>
  <c r="J302" i="447"/>
  <c r="J303" i="447"/>
  <c r="J304" i="447"/>
  <c r="J305" i="447"/>
  <c r="J306" i="447"/>
  <c r="J307" i="447"/>
  <c r="J308" i="447"/>
  <c r="J309" i="447"/>
  <c r="J310" i="447"/>
  <c r="J311" i="447"/>
  <c r="J312" i="447"/>
  <c r="J313" i="447"/>
  <c r="J314" i="447"/>
  <c r="J315" i="447"/>
  <c r="J316" i="447"/>
  <c r="J317" i="447"/>
  <c r="J318" i="447"/>
  <c r="J319" i="447"/>
  <c r="J320" i="447"/>
  <c r="J321" i="447"/>
  <c r="J322" i="447"/>
  <c r="J323" i="447"/>
  <c r="J324" i="447"/>
  <c r="J325" i="447"/>
  <c r="J326" i="447"/>
  <c r="J327" i="447"/>
  <c r="J328" i="447"/>
  <c r="J329" i="447"/>
  <c r="J330" i="447"/>
  <c r="J331" i="447"/>
  <c r="J332" i="447"/>
  <c r="J333" i="447"/>
  <c r="J334" i="447"/>
  <c r="J335" i="447"/>
  <c r="J336" i="447"/>
  <c r="J337" i="447"/>
  <c r="J338" i="447"/>
  <c r="J339" i="447"/>
  <c r="J340" i="447"/>
  <c r="J341" i="447"/>
  <c r="J342" i="447"/>
  <c r="J299" i="447"/>
  <c r="J298" i="447"/>
  <c r="J294" i="447"/>
  <c r="J279" i="447"/>
  <c r="J280" i="447"/>
  <c r="J281" i="447"/>
  <c r="J282" i="447"/>
  <c r="J283" i="447"/>
  <c r="J284" i="447"/>
  <c r="J285" i="447"/>
  <c r="J286" i="447"/>
  <c r="J287" i="447"/>
  <c r="J288" i="447"/>
  <c r="J289" i="447"/>
  <c r="J290" i="447"/>
  <c r="J291" i="447"/>
  <c r="J292" i="447"/>
  <c r="J293" i="447"/>
  <c r="J278" i="447"/>
  <c r="J277" i="447"/>
  <c r="S246" i="447"/>
  <c r="P246" i="447"/>
  <c r="P268" i="447"/>
  <c r="P269" i="447"/>
  <c r="P270" i="447"/>
  <c r="P271" i="447"/>
  <c r="P272" i="447"/>
  <c r="P273" i="447"/>
  <c r="M268" i="447"/>
  <c r="M269" i="447"/>
  <c r="M270" i="447"/>
  <c r="M271" i="447"/>
  <c r="M272" i="447"/>
  <c r="M273" i="447"/>
  <c r="S274" i="447"/>
  <c r="S268" i="447"/>
  <c r="S269" i="447"/>
  <c r="S270" i="447"/>
  <c r="S271" i="447"/>
  <c r="S272" i="447"/>
  <c r="S273" i="447"/>
  <c r="J274" i="447"/>
  <c r="J255" i="447"/>
  <c r="J256" i="447"/>
  <c r="J257" i="447"/>
  <c r="J258" i="447"/>
  <c r="J259" i="447"/>
  <c r="J260" i="447"/>
  <c r="J261" i="447"/>
  <c r="J262" i="447"/>
  <c r="J263" i="447"/>
  <c r="J264" i="447"/>
  <c r="J265" i="447"/>
  <c r="J266" i="447"/>
  <c r="J267" i="447"/>
  <c r="J268" i="447"/>
  <c r="J269" i="447"/>
  <c r="J270" i="447"/>
  <c r="J271" i="447"/>
  <c r="J272" i="447"/>
  <c r="J273" i="447"/>
  <c r="J254" i="447"/>
  <c r="J253" i="447"/>
  <c r="G274" i="447"/>
  <c r="G263" i="447"/>
  <c r="G264" i="447"/>
  <c r="G265" i="447"/>
  <c r="G266" i="447"/>
  <c r="G267" i="447"/>
  <c r="G268" i="447"/>
  <c r="G269" i="447"/>
  <c r="G270" i="447"/>
  <c r="G271" i="447"/>
  <c r="G272" i="447"/>
  <c r="G273" i="447"/>
  <c r="G262" i="447"/>
  <c r="G261" i="447"/>
  <c r="G260" i="447"/>
  <c r="J237" i="447"/>
  <c r="J238" i="447"/>
  <c r="J239" i="447"/>
  <c r="J240" i="447"/>
  <c r="J241" i="447"/>
  <c r="J242" i="447"/>
  <c r="J243" i="447"/>
  <c r="J244" i="447"/>
  <c r="J245" i="447"/>
  <c r="J246" i="447"/>
  <c r="J247" i="447"/>
  <c r="J248" i="447"/>
  <c r="J249" i="447"/>
  <c r="J236" i="447"/>
  <c r="J235" i="447"/>
  <c r="G246" i="447"/>
  <c r="M246" i="447"/>
  <c r="J230" i="447"/>
  <c r="J227" i="447"/>
  <c r="J191" i="447"/>
  <c r="J192" i="447"/>
  <c r="J193" i="447"/>
  <c r="J194" i="447"/>
  <c r="J195" i="447"/>
  <c r="J196" i="447"/>
  <c r="J197" i="447"/>
  <c r="J198" i="447"/>
  <c r="J199" i="447"/>
  <c r="J200" i="447"/>
  <c r="J201" i="447"/>
  <c r="J202" i="447"/>
  <c r="J203" i="447"/>
  <c r="J204" i="447"/>
  <c r="J205" i="447"/>
  <c r="J206" i="447"/>
  <c r="J207" i="447"/>
  <c r="J208" i="447"/>
  <c r="J209" i="447"/>
  <c r="J210" i="447"/>
  <c r="J211" i="447"/>
  <c r="J212" i="447"/>
  <c r="J213" i="447"/>
  <c r="J214" i="447"/>
  <c r="J215" i="447"/>
  <c r="J216" i="447"/>
  <c r="J217" i="447"/>
  <c r="J218" i="447"/>
  <c r="J219" i="447"/>
  <c r="J220" i="447"/>
  <c r="J221" i="447"/>
  <c r="J222" i="447"/>
  <c r="J223" i="447"/>
  <c r="J224" i="447"/>
  <c r="J225" i="447"/>
  <c r="J226" i="447"/>
  <c r="J190" i="447"/>
  <c r="J189" i="447"/>
  <c r="J171" i="447"/>
  <c r="J172" i="447"/>
  <c r="J173" i="447"/>
  <c r="J174" i="447"/>
  <c r="J175" i="447"/>
  <c r="J176" i="447"/>
  <c r="J177" i="447"/>
  <c r="J178" i="447"/>
  <c r="J179" i="447"/>
  <c r="J180" i="447"/>
  <c r="J181" i="447"/>
  <c r="J182" i="447"/>
  <c r="J183" i="447"/>
  <c r="J184" i="447"/>
  <c r="J185" i="447"/>
  <c r="J170" i="447"/>
  <c r="J169" i="447"/>
  <c r="J162" i="447"/>
  <c r="J163" i="447"/>
  <c r="J161" i="447"/>
  <c r="J160" i="447"/>
  <c r="J157" i="447"/>
  <c r="J152" i="447"/>
  <c r="J153" i="447"/>
  <c r="J154" i="447"/>
  <c r="J155" i="447"/>
  <c r="J156" i="447"/>
  <c r="J151" i="447"/>
  <c r="J150" i="447"/>
  <c r="J139" i="447"/>
  <c r="J140" i="447"/>
  <c r="J141" i="447"/>
  <c r="J142" i="447"/>
  <c r="J143" i="447"/>
  <c r="J144" i="447"/>
  <c r="J145" i="447"/>
  <c r="J146" i="447"/>
  <c r="J138" i="447"/>
  <c r="J137" i="447"/>
  <c r="J123" i="447"/>
  <c r="J124" i="447"/>
  <c r="J125" i="447"/>
  <c r="J126" i="447"/>
  <c r="J127" i="447"/>
  <c r="J128" i="447"/>
  <c r="J129" i="447"/>
  <c r="J130" i="447"/>
  <c r="J131" i="447"/>
  <c r="J132" i="447"/>
  <c r="J133" i="447"/>
  <c r="J122" i="447"/>
  <c r="J121" i="447"/>
  <c r="J113" i="447"/>
  <c r="J114" i="447"/>
  <c r="J115" i="447"/>
  <c r="J116" i="447"/>
  <c r="J117" i="447"/>
  <c r="J112" i="447"/>
  <c r="J111" i="447"/>
  <c r="J103" i="447"/>
  <c r="J104" i="447"/>
  <c r="J105" i="447"/>
  <c r="J106" i="447"/>
  <c r="J107" i="447"/>
  <c r="J102" i="447"/>
  <c r="J101" i="447"/>
  <c r="J76" i="447"/>
  <c r="J77" i="447"/>
  <c r="J78" i="447"/>
  <c r="J79" i="447"/>
  <c r="J80" i="447"/>
  <c r="J81" i="447"/>
  <c r="J82" i="447"/>
  <c r="J83" i="447"/>
  <c r="J84" i="447"/>
  <c r="J85" i="447"/>
  <c r="J86" i="447"/>
  <c r="J87" i="447"/>
  <c r="J88" i="447"/>
  <c r="J89" i="447"/>
  <c r="J90" i="447"/>
  <c r="J91" i="447"/>
  <c r="J92" i="447"/>
  <c r="J93" i="447"/>
  <c r="J94" i="447"/>
  <c r="J95" i="447"/>
  <c r="J96" i="447"/>
  <c r="J97" i="447"/>
  <c r="J75" i="447"/>
  <c r="J74" i="447"/>
  <c r="J32" i="447"/>
  <c r="J33" i="447"/>
  <c r="J34" i="447"/>
  <c r="J35" i="447"/>
  <c r="J36" i="447"/>
  <c r="J37" i="447"/>
  <c r="J38" i="447"/>
  <c r="J39" i="447"/>
  <c r="J40" i="447"/>
  <c r="J41" i="447"/>
  <c r="J42" i="447"/>
  <c r="J43" i="447"/>
  <c r="J44" i="447"/>
  <c r="J45" i="447"/>
  <c r="J46" i="447"/>
  <c r="J47" i="447"/>
  <c r="J48" i="447"/>
  <c r="J49" i="447"/>
  <c r="J31" i="447"/>
  <c r="J30" i="447"/>
  <c r="E16" i="447"/>
  <c r="J27" i="447"/>
  <c r="J26" i="447"/>
  <c r="T404" i="447" l="1"/>
  <c r="T400" i="447"/>
  <c r="T403" i="447"/>
  <c r="T399" i="447"/>
  <c r="S426" i="448"/>
  <c r="S428" i="448" s="1"/>
  <c r="T401" i="447"/>
  <c r="J368" i="447"/>
  <c r="T402" i="447"/>
  <c r="J234" i="447"/>
  <c r="T272" i="447"/>
  <c r="T271" i="447"/>
  <c r="T268" i="447"/>
  <c r="T270" i="447"/>
  <c r="T273" i="447"/>
  <c r="T269" i="447"/>
  <c r="T246" i="447"/>
  <c r="K435" i="447"/>
  <c r="D435" i="447"/>
  <c r="S405" i="447"/>
  <c r="T405" i="447" s="1"/>
  <c r="P405" i="447"/>
  <c r="M405" i="447"/>
  <c r="R398" i="447"/>
  <c r="S398" i="447" s="1"/>
  <c r="T398" i="447" s="1"/>
  <c r="P398" i="447"/>
  <c r="M398" i="447"/>
  <c r="R397" i="447"/>
  <c r="S397" i="447" s="1"/>
  <c r="T397" i="447" s="1"/>
  <c r="P397" i="447"/>
  <c r="M397" i="447"/>
  <c r="R396" i="447"/>
  <c r="S396" i="447" s="1"/>
  <c r="T396" i="447" s="1"/>
  <c r="P396" i="447"/>
  <c r="M396" i="447"/>
  <c r="R395" i="447"/>
  <c r="S395" i="447" s="1"/>
  <c r="T395" i="447" s="1"/>
  <c r="P395" i="447"/>
  <c r="M395" i="447"/>
  <c r="R394" i="447"/>
  <c r="S394" i="447" s="1"/>
  <c r="T394" i="447" s="1"/>
  <c r="P394" i="447"/>
  <c r="M394" i="447"/>
  <c r="R393" i="447"/>
  <c r="S393" i="447" s="1"/>
  <c r="T393" i="447" s="1"/>
  <c r="P393" i="447"/>
  <c r="M393" i="447"/>
  <c r="R392" i="447"/>
  <c r="S392" i="447" s="1"/>
  <c r="T392" i="447" s="1"/>
  <c r="P392" i="447"/>
  <c r="M392" i="447"/>
  <c r="R391" i="447"/>
  <c r="S391" i="447" s="1"/>
  <c r="T391" i="447" s="1"/>
  <c r="P391" i="447"/>
  <c r="M391" i="447"/>
  <c r="R390" i="447"/>
  <c r="S390" i="447" s="1"/>
  <c r="T390" i="447" s="1"/>
  <c r="P390" i="447"/>
  <c r="M390" i="447"/>
  <c r="R389" i="447"/>
  <c r="S389" i="447" s="1"/>
  <c r="T389" i="447" s="1"/>
  <c r="P389" i="447"/>
  <c r="M389" i="447"/>
  <c r="R388" i="447"/>
  <c r="S388" i="447" s="1"/>
  <c r="T388" i="447" s="1"/>
  <c r="P388" i="447"/>
  <c r="M388" i="447"/>
  <c r="R387" i="447"/>
  <c r="S387" i="447" s="1"/>
  <c r="T387" i="447" s="1"/>
  <c r="P387" i="447"/>
  <c r="M387" i="447"/>
  <c r="R386" i="447"/>
  <c r="S386" i="447" s="1"/>
  <c r="T386" i="447" s="1"/>
  <c r="P386" i="447"/>
  <c r="M386" i="447"/>
  <c r="R385" i="447"/>
  <c r="S385" i="447" s="1"/>
  <c r="T385" i="447" s="1"/>
  <c r="P385" i="447"/>
  <c r="M385" i="447"/>
  <c r="R384" i="447"/>
  <c r="S384" i="447" s="1"/>
  <c r="T384" i="447" s="1"/>
  <c r="P384" i="447"/>
  <c r="M384" i="447"/>
  <c r="R383" i="447"/>
  <c r="S383" i="447" s="1"/>
  <c r="T383" i="447" s="1"/>
  <c r="P383" i="447"/>
  <c r="M383" i="447"/>
  <c r="R382" i="447"/>
  <c r="S382" i="447" s="1"/>
  <c r="T382" i="447" s="1"/>
  <c r="P382" i="447"/>
  <c r="M382" i="447"/>
  <c r="R381" i="447"/>
  <c r="S381" i="447" s="1"/>
  <c r="T381" i="447" s="1"/>
  <c r="P381" i="447"/>
  <c r="M381" i="447"/>
  <c r="R380" i="447"/>
  <c r="S380" i="447" s="1"/>
  <c r="T380" i="447" s="1"/>
  <c r="P380" i="447"/>
  <c r="M380" i="447"/>
  <c r="R379" i="447"/>
  <c r="S379" i="447" s="1"/>
  <c r="T379" i="447" s="1"/>
  <c r="P379" i="447"/>
  <c r="M379" i="447"/>
  <c r="R378" i="447"/>
  <c r="S378" i="447" s="1"/>
  <c r="T378" i="447" s="1"/>
  <c r="P378" i="447"/>
  <c r="M378" i="447"/>
  <c r="R377" i="447"/>
  <c r="S377" i="447" s="1"/>
  <c r="T377" i="447" s="1"/>
  <c r="P377" i="447"/>
  <c r="M377" i="447"/>
  <c r="R376" i="447"/>
  <c r="S376" i="447" s="1"/>
  <c r="T376" i="447" s="1"/>
  <c r="P376" i="447"/>
  <c r="M376" i="447"/>
  <c r="R375" i="447"/>
  <c r="S375" i="447" s="1"/>
  <c r="T375" i="447" s="1"/>
  <c r="P375" i="447"/>
  <c r="M375" i="447"/>
  <c r="R374" i="447"/>
  <c r="S374" i="447" s="1"/>
  <c r="T374" i="447" s="1"/>
  <c r="P374" i="447"/>
  <c r="M374" i="447"/>
  <c r="R373" i="447"/>
  <c r="S373" i="447" s="1"/>
  <c r="T373" i="447" s="1"/>
  <c r="P373" i="447"/>
  <c r="M373" i="447"/>
  <c r="R372" i="447"/>
  <c r="S372" i="447" s="1"/>
  <c r="T372" i="447" s="1"/>
  <c r="P372" i="447"/>
  <c r="M372" i="447"/>
  <c r="R371" i="447"/>
  <c r="S371" i="447" s="1"/>
  <c r="T371" i="447" s="1"/>
  <c r="P371" i="447"/>
  <c r="M371" i="447"/>
  <c r="R370" i="447"/>
  <c r="S370" i="447" s="1"/>
  <c r="T370" i="447" s="1"/>
  <c r="P370" i="447"/>
  <c r="R369" i="447"/>
  <c r="S369" i="447" s="1"/>
  <c r="P369" i="447"/>
  <c r="M369" i="447"/>
  <c r="S366" i="447"/>
  <c r="P366" i="447"/>
  <c r="M366" i="447"/>
  <c r="G366" i="447"/>
  <c r="S365" i="447"/>
  <c r="P365" i="447"/>
  <c r="M365" i="447"/>
  <c r="G365" i="447"/>
  <c r="S364" i="447"/>
  <c r="P364" i="447"/>
  <c r="M364" i="447"/>
  <c r="G364" i="447"/>
  <c r="S363" i="447"/>
  <c r="P363" i="447"/>
  <c r="M363" i="447"/>
  <c r="G363" i="447"/>
  <c r="S362" i="447"/>
  <c r="P362" i="447"/>
  <c r="M362" i="447"/>
  <c r="G362" i="447"/>
  <c r="S361" i="447"/>
  <c r="P361" i="447"/>
  <c r="M361" i="447"/>
  <c r="G361" i="447"/>
  <c r="S360" i="447"/>
  <c r="P360" i="447"/>
  <c r="M360" i="447"/>
  <c r="G360" i="447"/>
  <c r="S359" i="447"/>
  <c r="P359" i="447"/>
  <c r="M359" i="447"/>
  <c r="G359" i="447"/>
  <c r="S358" i="447"/>
  <c r="P358" i="447"/>
  <c r="M358" i="447"/>
  <c r="G358" i="447"/>
  <c r="S357" i="447"/>
  <c r="P357" i="447"/>
  <c r="M357" i="447"/>
  <c r="G357" i="447"/>
  <c r="S356" i="447"/>
  <c r="P356" i="447"/>
  <c r="M356" i="447"/>
  <c r="G356" i="447"/>
  <c r="S355" i="447"/>
  <c r="P355" i="447"/>
  <c r="M355" i="447"/>
  <c r="G355" i="447"/>
  <c r="S354" i="447"/>
  <c r="P354" i="447"/>
  <c r="M354" i="447"/>
  <c r="G354" i="447"/>
  <c r="S353" i="447"/>
  <c r="P353" i="447"/>
  <c r="M353" i="447"/>
  <c r="G353" i="447"/>
  <c r="S352" i="447"/>
  <c r="P352" i="447"/>
  <c r="M352" i="447"/>
  <c r="G352" i="447"/>
  <c r="S351" i="447"/>
  <c r="P351" i="447"/>
  <c r="M351" i="447"/>
  <c r="G351" i="447"/>
  <c r="S350" i="447"/>
  <c r="P350" i="447"/>
  <c r="M350" i="447"/>
  <c r="G350" i="447"/>
  <c r="S349" i="447"/>
  <c r="P349" i="447"/>
  <c r="M349" i="447"/>
  <c r="G349" i="447"/>
  <c r="S348" i="447"/>
  <c r="P348" i="447"/>
  <c r="M348" i="447"/>
  <c r="G348" i="447"/>
  <c r="S347" i="447"/>
  <c r="P347" i="447"/>
  <c r="M347" i="447"/>
  <c r="G347" i="447"/>
  <c r="S346" i="447"/>
  <c r="P346" i="447"/>
  <c r="M346" i="447"/>
  <c r="G346" i="447"/>
  <c r="S345" i="447"/>
  <c r="P345" i="447"/>
  <c r="M345" i="447"/>
  <c r="G345" i="447"/>
  <c r="S344" i="447"/>
  <c r="P344" i="447"/>
  <c r="M344" i="447"/>
  <c r="G344" i="447"/>
  <c r="S343" i="447"/>
  <c r="P343" i="447"/>
  <c r="M343" i="447"/>
  <c r="G343" i="447"/>
  <c r="S342" i="447"/>
  <c r="P342" i="447"/>
  <c r="M342" i="447"/>
  <c r="G342" i="447"/>
  <c r="S341" i="447"/>
  <c r="P341" i="447"/>
  <c r="M341" i="447"/>
  <c r="G341" i="447"/>
  <c r="S340" i="447"/>
  <c r="P340" i="447"/>
  <c r="M340" i="447"/>
  <c r="G340" i="447"/>
  <c r="S339" i="447"/>
  <c r="P339" i="447"/>
  <c r="M339" i="447"/>
  <c r="G339" i="447"/>
  <c r="S338" i="447"/>
  <c r="P338" i="447"/>
  <c r="M338" i="447"/>
  <c r="G338" i="447"/>
  <c r="S337" i="447"/>
  <c r="P337" i="447"/>
  <c r="M337" i="447"/>
  <c r="G337" i="447"/>
  <c r="S336" i="447"/>
  <c r="P336" i="447"/>
  <c r="M336" i="447"/>
  <c r="G336" i="447"/>
  <c r="S335" i="447"/>
  <c r="P335" i="447"/>
  <c r="M335" i="447"/>
  <c r="G335" i="447"/>
  <c r="S334" i="447"/>
  <c r="P334" i="447"/>
  <c r="M334" i="447"/>
  <c r="G334" i="447"/>
  <c r="S333" i="447"/>
  <c r="P333" i="447"/>
  <c r="M333" i="447"/>
  <c r="G333" i="447"/>
  <c r="S332" i="447"/>
  <c r="P332" i="447"/>
  <c r="M332" i="447"/>
  <c r="G332" i="447"/>
  <c r="S331" i="447"/>
  <c r="P331" i="447"/>
  <c r="M331" i="447"/>
  <c r="G331" i="447"/>
  <c r="S330" i="447"/>
  <c r="P330" i="447"/>
  <c r="M330" i="447"/>
  <c r="G330" i="447"/>
  <c r="S329" i="447"/>
  <c r="P329" i="447"/>
  <c r="M329" i="447"/>
  <c r="G329" i="447"/>
  <c r="S328" i="447"/>
  <c r="P328" i="447"/>
  <c r="M328" i="447"/>
  <c r="G328" i="447"/>
  <c r="S327" i="447"/>
  <c r="P327" i="447"/>
  <c r="M327" i="447"/>
  <c r="G327" i="447"/>
  <c r="S326" i="447"/>
  <c r="P326" i="447"/>
  <c r="M326" i="447"/>
  <c r="G326" i="447"/>
  <c r="S325" i="447"/>
  <c r="P325" i="447"/>
  <c r="M325" i="447"/>
  <c r="G325" i="447"/>
  <c r="S324" i="447"/>
  <c r="P324" i="447"/>
  <c r="M324" i="447"/>
  <c r="G324" i="447"/>
  <c r="S323" i="447"/>
  <c r="P323" i="447"/>
  <c r="M323" i="447"/>
  <c r="G323" i="447"/>
  <c r="S322" i="447"/>
  <c r="P322" i="447"/>
  <c r="M322" i="447"/>
  <c r="G322" i="447"/>
  <c r="S321" i="447"/>
  <c r="P321" i="447"/>
  <c r="M321" i="447"/>
  <c r="G321" i="447"/>
  <c r="S320" i="447"/>
  <c r="P320" i="447"/>
  <c r="M320" i="447"/>
  <c r="G320" i="447"/>
  <c r="S319" i="447"/>
  <c r="P319" i="447"/>
  <c r="M319" i="447"/>
  <c r="G319" i="447"/>
  <c r="S318" i="447"/>
  <c r="P318" i="447"/>
  <c r="M318" i="447"/>
  <c r="G318" i="447"/>
  <c r="S317" i="447"/>
  <c r="P317" i="447"/>
  <c r="M317" i="447"/>
  <c r="G317" i="447"/>
  <c r="S316" i="447"/>
  <c r="P316" i="447"/>
  <c r="M316" i="447"/>
  <c r="G316" i="447"/>
  <c r="S315" i="447"/>
  <c r="P315" i="447"/>
  <c r="M315" i="447"/>
  <c r="G315" i="447"/>
  <c r="S314" i="447"/>
  <c r="P314" i="447"/>
  <c r="M314" i="447"/>
  <c r="G314" i="447"/>
  <c r="S313" i="447"/>
  <c r="P313" i="447"/>
  <c r="M313" i="447"/>
  <c r="G313" i="447"/>
  <c r="S312" i="447"/>
  <c r="P312" i="447"/>
  <c r="M312" i="447"/>
  <c r="G312" i="447"/>
  <c r="S311" i="447"/>
  <c r="P311" i="447"/>
  <c r="M311" i="447"/>
  <c r="G311" i="447"/>
  <c r="S310" i="447"/>
  <c r="P310" i="447"/>
  <c r="M310" i="447"/>
  <c r="G310" i="447"/>
  <c r="S309" i="447"/>
  <c r="P309" i="447"/>
  <c r="M309" i="447"/>
  <c r="G309" i="447"/>
  <c r="S308" i="447"/>
  <c r="P308" i="447"/>
  <c r="M308" i="447"/>
  <c r="G308" i="447"/>
  <c r="S307" i="447"/>
  <c r="P307" i="447"/>
  <c r="M307" i="447"/>
  <c r="G307" i="447"/>
  <c r="S306" i="447"/>
  <c r="P306" i="447"/>
  <c r="M306" i="447"/>
  <c r="G306" i="447"/>
  <c r="S305" i="447"/>
  <c r="P305" i="447"/>
  <c r="M305" i="447"/>
  <c r="G305" i="447"/>
  <c r="S304" i="447"/>
  <c r="P304" i="447"/>
  <c r="M304" i="447"/>
  <c r="G304" i="447"/>
  <c r="S303" i="447"/>
  <c r="P303" i="447"/>
  <c r="M303" i="447"/>
  <c r="G303" i="447"/>
  <c r="S302" i="447"/>
  <c r="P302" i="447"/>
  <c r="M302" i="447"/>
  <c r="G302" i="447"/>
  <c r="S301" i="447"/>
  <c r="P301" i="447"/>
  <c r="M301" i="447"/>
  <c r="G301" i="447"/>
  <c r="S300" i="447"/>
  <c r="P300" i="447"/>
  <c r="M300" i="447"/>
  <c r="G300" i="447"/>
  <c r="S299" i="447"/>
  <c r="P299" i="447"/>
  <c r="M299" i="447"/>
  <c r="G299" i="447"/>
  <c r="S298" i="447"/>
  <c r="P298" i="447"/>
  <c r="M298" i="447"/>
  <c r="G298" i="447"/>
  <c r="S294" i="447"/>
  <c r="P294" i="447"/>
  <c r="M294" i="447"/>
  <c r="G294" i="447"/>
  <c r="S293" i="447"/>
  <c r="P293" i="447"/>
  <c r="M293" i="447"/>
  <c r="G293" i="447"/>
  <c r="S292" i="447"/>
  <c r="P292" i="447"/>
  <c r="M292" i="447"/>
  <c r="G292" i="447"/>
  <c r="S291" i="447"/>
  <c r="P291" i="447"/>
  <c r="M291" i="447"/>
  <c r="G291" i="447"/>
  <c r="S290" i="447"/>
  <c r="P290" i="447"/>
  <c r="M290" i="447"/>
  <c r="G290" i="447"/>
  <c r="S289" i="447"/>
  <c r="P289" i="447"/>
  <c r="M289" i="447"/>
  <c r="G289" i="447"/>
  <c r="S288" i="447"/>
  <c r="P288" i="447"/>
  <c r="M288" i="447"/>
  <c r="G288" i="447"/>
  <c r="S287" i="447"/>
  <c r="P287" i="447"/>
  <c r="M287" i="447"/>
  <c r="G287" i="447"/>
  <c r="S286" i="447"/>
  <c r="P286" i="447"/>
  <c r="M286" i="447"/>
  <c r="G286" i="447"/>
  <c r="S285" i="447"/>
  <c r="P285" i="447"/>
  <c r="M285" i="447"/>
  <c r="G285" i="447"/>
  <c r="S284" i="447"/>
  <c r="P284" i="447"/>
  <c r="M284" i="447"/>
  <c r="G284" i="447"/>
  <c r="S283" i="447"/>
  <c r="P283" i="447"/>
  <c r="M283" i="447"/>
  <c r="G283" i="447"/>
  <c r="S282" i="447"/>
  <c r="P282" i="447"/>
  <c r="M282" i="447"/>
  <c r="G282" i="447"/>
  <c r="S281" i="447"/>
  <c r="P281" i="447"/>
  <c r="M281" i="447"/>
  <c r="G281" i="447"/>
  <c r="S280" i="447"/>
  <c r="P280" i="447"/>
  <c r="M280" i="447"/>
  <c r="G280" i="447"/>
  <c r="S279" i="447"/>
  <c r="P279" i="447"/>
  <c r="M279" i="447"/>
  <c r="G279" i="447"/>
  <c r="S278" i="447"/>
  <c r="P278" i="447"/>
  <c r="M278" i="447"/>
  <c r="G278" i="447"/>
  <c r="S277" i="447"/>
  <c r="P277" i="447"/>
  <c r="M277" i="447"/>
  <c r="G277" i="447"/>
  <c r="P274" i="447"/>
  <c r="M274" i="447"/>
  <c r="S267" i="447"/>
  <c r="P267" i="447"/>
  <c r="M267" i="447"/>
  <c r="S266" i="447"/>
  <c r="P266" i="447"/>
  <c r="M266" i="447"/>
  <c r="S265" i="447"/>
  <c r="P265" i="447"/>
  <c r="M265" i="447"/>
  <c r="S264" i="447"/>
  <c r="P264" i="447"/>
  <c r="M264" i="447"/>
  <c r="S263" i="447"/>
  <c r="P263" i="447"/>
  <c r="M263" i="447"/>
  <c r="S262" i="447"/>
  <c r="P262" i="447"/>
  <c r="M262" i="447"/>
  <c r="S261" i="447"/>
  <c r="P261" i="447"/>
  <c r="M261" i="447"/>
  <c r="S260" i="447"/>
  <c r="P260" i="447"/>
  <c r="M260" i="447"/>
  <c r="S259" i="447"/>
  <c r="P259" i="447"/>
  <c r="M259" i="447"/>
  <c r="G259" i="447"/>
  <c r="S258" i="447"/>
  <c r="P258" i="447"/>
  <c r="M258" i="447"/>
  <c r="G258" i="447"/>
  <c r="S257" i="447"/>
  <c r="T257" i="447" s="1"/>
  <c r="P257" i="447"/>
  <c r="M257" i="447"/>
  <c r="G257" i="447"/>
  <c r="S256" i="447"/>
  <c r="T256" i="447" s="1"/>
  <c r="P256" i="447"/>
  <c r="M256" i="447"/>
  <c r="G256" i="447"/>
  <c r="S255" i="447"/>
  <c r="P255" i="447"/>
  <c r="M255" i="447"/>
  <c r="G255" i="447"/>
  <c r="S254" i="447"/>
  <c r="P254" i="447"/>
  <c r="M254" i="447"/>
  <c r="E254" i="447"/>
  <c r="S253" i="447"/>
  <c r="P253" i="447"/>
  <c r="M253" i="447"/>
  <c r="G253" i="447"/>
  <c r="S249" i="447"/>
  <c r="T249" i="447" s="1"/>
  <c r="P249" i="447"/>
  <c r="M249" i="447"/>
  <c r="G249" i="447"/>
  <c r="S248" i="447"/>
  <c r="T248" i="447" s="1"/>
  <c r="P248" i="447"/>
  <c r="M248" i="447"/>
  <c r="G248" i="447"/>
  <c r="S247" i="447"/>
  <c r="T247" i="447" s="1"/>
  <c r="P247" i="447"/>
  <c r="M247" i="447"/>
  <c r="G247" i="447"/>
  <c r="S245" i="447"/>
  <c r="P245" i="447"/>
  <c r="M245" i="447"/>
  <c r="G245" i="447"/>
  <c r="S244" i="447"/>
  <c r="T244" i="447" s="1"/>
  <c r="P244" i="447"/>
  <c r="M244" i="447"/>
  <c r="G244" i="447"/>
  <c r="S243" i="447"/>
  <c r="T243" i="447" s="1"/>
  <c r="P243" i="447"/>
  <c r="M243" i="447"/>
  <c r="G243" i="447"/>
  <c r="S242" i="447"/>
  <c r="T242" i="447" s="1"/>
  <c r="P242" i="447"/>
  <c r="M242" i="447"/>
  <c r="E242" i="447"/>
  <c r="S241" i="447"/>
  <c r="T241" i="447" s="1"/>
  <c r="P241" i="447"/>
  <c r="M241" i="447"/>
  <c r="E241" i="447"/>
  <c r="S240" i="447"/>
  <c r="T240" i="447" s="1"/>
  <c r="P240" i="447"/>
  <c r="M240" i="447"/>
  <c r="G240" i="447"/>
  <c r="S239" i="447"/>
  <c r="T239" i="447" s="1"/>
  <c r="P239" i="447"/>
  <c r="M239" i="447"/>
  <c r="G239" i="447"/>
  <c r="S238" i="447"/>
  <c r="T238" i="447" s="1"/>
  <c r="P238" i="447"/>
  <c r="M238" i="447"/>
  <c r="G238" i="447"/>
  <c r="S237" i="447"/>
  <c r="T237" i="447" s="1"/>
  <c r="P237" i="447"/>
  <c r="M237" i="447"/>
  <c r="G237" i="447"/>
  <c r="S236" i="447"/>
  <c r="T236" i="447" s="1"/>
  <c r="P236" i="447"/>
  <c r="M236" i="447"/>
  <c r="E236" i="447"/>
  <c r="S235" i="447"/>
  <c r="T235" i="447" s="1"/>
  <c r="P235" i="447"/>
  <c r="M235" i="447"/>
  <c r="G235" i="447"/>
  <c r="S230" i="447"/>
  <c r="P230" i="447"/>
  <c r="M230" i="447"/>
  <c r="M229" i="447" s="1"/>
  <c r="J229" i="447"/>
  <c r="G230" i="447"/>
  <c r="G229" i="447" s="1"/>
  <c r="P229" i="447"/>
  <c r="S227" i="447"/>
  <c r="T227" i="447" s="1"/>
  <c r="P227" i="447"/>
  <c r="M227" i="447"/>
  <c r="G227" i="447"/>
  <c r="S226" i="447"/>
  <c r="T226" i="447" s="1"/>
  <c r="P226" i="447"/>
  <c r="M226" i="447"/>
  <c r="G226" i="447"/>
  <c r="S225" i="447"/>
  <c r="T225" i="447" s="1"/>
  <c r="P225" i="447"/>
  <c r="M225" i="447"/>
  <c r="G225" i="447"/>
  <c r="S224" i="447"/>
  <c r="T224" i="447" s="1"/>
  <c r="P224" i="447"/>
  <c r="M224" i="447"/>
  <c r="G224" i="447"/>
  <c r="S223" i="447"/>
  <c r="T223" i="447" s="1"/>
  <c r="P223" i="447"/>
  <c r="M223" i="447"/>
  <c r="G223" i="447"/>
  <c r="S222" i="447"/>
  <c r="T222" i="447" s="1"/>
  <c r="P222" i="447"/>
  <c r="M222" i="447"/>
  <c r="G222" i="447"/>
  <c r="S221" i="447"/>
  <c r="T221" i="447" s="1"/>
  <c r="P221" i="447"/>
  <c r="M221" i="447"/>
  <c r="G221" i="447"/>
  <c r="S220" i="447"/>
  <c r="T220" i="447" s="1"/>
  <c r="P220" i="447"/>
  <c r="M220" i="447"/>
  <c r="G220" i="447"/>
  <c r="S219" i="447"/>
  <c r="T219" i="447" s="1"/>
  <c r="P219" i="447"/>
  <c r="M219" i="447"/>
  <c r="G219" i="447"/>
  <c r="S218" i="447"/>
  <c r="T218" i="447" s="1"/>
  <c r="P218" i="447"/>
  <c r="M218" i="447"/>
  <c r="G218" i="447"/>
  <c r="S217" i="447"/>
  <c r="T217" i="447" s="1"/>
  <c r="P217" i="447"/>
  <c r="M217" i="447"/>
  <c r="G217" i="447"/>
  <c r="S216" i="447"/>
  <c r="T216" i="447" s="1"/>
  <c r="P216" i="447"/>
  <c r="M216" i="447"/>
  <c r="G216" i="447"/>
  <c r="S215" i="447"/>
  <c r="T215" i="447" s="1"/>
  <c r="P215" i="447"/>
  <c r="M215" i="447"/>
  <c r="G215" i="447"/>
  <c r="S214" i="447"/>
  <c r="T214" i="447" s="1"/>
  <c r="P214" i="447"/>
  <c r="M214" i="447"/>
  <c r="G214" i="447"/>
  <c r="S213" i="447"/>
  <c r="T213" i="447" s="1"/>
  <c r="P213" i="447"/>
  <c r="M213" i="447"/>
  <c r="G213" i="447"/>
  <c r="S212" i="447"/>
  <c r="T212" i="447" s="1"/>
  <c r="P212" i="447"/>
  <c r="M212" i="447"/>
  <c r="G212" i="447"/>
  <c r="S211" i="447"/>
  <c r="T211" i="447" s="1"/>
  <c r="P211" i="447"/>
  <c r="M211" i="447"/>
  <c r="G211" i="447"/>
  <c r="S210" i="447"/>
  <c r="T210" i="447" s="1"/>
  <c r="P210" i="447"/>
  <c r="M210" i="447"/>
  <c r="G210" i="447"/>
  <c r="S209" i="447"/>
  <c r="T209" i="447" s="1"/>
  <c r="P209" i="447"/>
  <c r="M209" i="447"/>
  <c r="G209" i="447"/>
  <c r="S208" i="447"/>
  <c r="T208" i="447" s="1"/>
  <c r="P208" i="447"/>
  <c r="M208" i="447"/>
  <c r="G208" i="447"/>
  <c r="S207" i="447"/>
  <c r="T207" i="447" s="1"/>
  <c r="P207" i="447"/>
  <c r="M207" i="447"/>
  <c r="G207" i="447"/>
  <c r="S206" i="447"/>
  <c r="T206" i="447" s="1"/>
  <c r="P206" i="447"/>
  <c r="M206" i="447"/>
  <c r="G206" i="447"/>
  <c r="S205" i="447"/>
  <c r="T205" i="447" s="1"/>
  <c r="P205" i="447"/>
  <c r="M205" i="447"/>
  <c r="G205" i="447"/>
  <c r="S204" i="447"/>
  <c r="T204" i="447" s="1"/>
  <c r="P204" i="447"/>
  <c r="M204" i="447"/>
  <c r="G204" i="447"/>
  <c r="S203" i="447"/>
  <c r="T203" i="447" s="1"/>
  <c r="P203" i="447"/>
  <c r="M203" i="447"/>
  <c r="G203" i="447"/>
  <c r="S202" i="447"/>
  <c r="T202" i="447" s="1"/>
  <c r="P202" i="447"/>
  <c r="M202" i="447"/>
  <c r="G202" i="447"/>
  <c r="S201" i="447"/>
  <c r="T201" i="447" s="1"/>
  <c r="P201" i="447"/>
  <c r="M201" i="447"/>
  <c r="G201" i="447"/>
  <c r="S200" i="447"/>
  <c r="T200" i="447" s="1"/>
  <c r="P200" i="447"/>
  <c r="M200" i="447"/>
  <c r="G200" i="447"/>
  <c r="S199" i="447"/>
  <c r="T199" i="447" s="1"/>
  <c r="P199" i="447"/>
  <c r="M199" i="447"/>
  <c r="G199" i="447"/>
  <c r="S198" i="447"/>
  <c r="T198" i="447" s="1"/>
  <c r="P198" i="447"/>
  <c r="M198" i="447"/>
  <c r="G198" i="447"/>
  <c r="S197" i="447"/>
  <c r="T197" i="447" s="1"/>
  <c r="P197" i="447"/>
  <c r="M197" i="447"/>
  <c r="G197" i="447"/>
  <c r="S196" i="447"/>
  <c r="T196" i="447" s="1"/>
  <c r="P196" i="447"/>
  <c r="M196" i="447"/>
  <c r="G196" i="447"/>
  <c r="S195" i="447"/>
  <c r="T195" i="447" s="1"/>
  <c r="P195" i="447"/>
  <c r="M195" i="447"/>
  <c r="G195" i="447"/>
  <c r="S194" i="447"/>
  <c r="T194" i="447" s="1"/>
  <c r="P194" i="447"/>
  <c r="M194" i="447"/>
  <c r="G194" i="447"/>
  <c r="S193" i="447"/>
  <c r="T193" i="447" s="1"/>
  <c r="P193" i="447"/>
  <c r="M193" i="447"/>
  <c r="G193" i="447"/>
  <c r="S192" i="447"/>
  <c r="T192" i="447" s="1"/>
  <c r="P192" i="447"/>
  <c r="M192" i="447"/>
  <c r="G192" i="447"/>
  <c r="S191" i="447"/>
  <c r="T191" i="447" s="1"/>
  <c r="P191" i="447"/>
  <c r="M191" i="447"/>
  <c r="G191" i="447"/>
  <c r="S190" i="447"/>
  <c r="T190" i="447" s="1"/>
  <c r="P190" i="447"/>
  <c r="M190" i="447"/>
  <c r="G190" i="447"/>
  <c r="S189" i="447"/>
  <c r="P189" i="447"/>
  <c r="M189" i="447"/>
  <c r="G189" i="447"/>
  <c r="J188" i="447"/>
  <c r="S185" i="447"/>
  <c r="P185" i="447"/>
  <c r="M185" i="447"/>
  <c r="G185" i="447"/>
  <c r="S184" i="447"/>
  <c r="T184" i="447" s="1"/>
  <c r="P184" i="447"/>
  <c r="M184" i="447"/>
  <c r="G184" i="447"/>
  <c r="S183" i="447"/>
  <c r="T183" i="447" s="1"/>
  <c r="P183" i="447"/>
  <c r="M183" i="447"/>
  <c r="G183" i="447"/>
  <c r="S182" i="447"/>
  <c r="P182" i="447"/>
  <c r="M182" i="447"/>
  <c r="G182" i="447"/>
  <c r="S181" i="447"/>
  <c r="T181" i="447" s="1"/>
  <c r="P181" i="447"/>
  <c r="M181" i="447"/>
  <c r="G181" i="447"/>
  <c r="S180" i="447"/>
  <c r="P180" i="447"/>
  <c r="M180" i="447"/>
  <c r="G180" i="447"/>
  <c r="S179" i="447"/>
  <c r="P179" i="447"/>
  <c r="M179" i="447"/>
  <c r="G179" i="447"/>
  <c r="S178" i="447"/>
  <c r="P178" i="447"/>
  <c r="M178" i="447"/>
  <c r="G178" i="447"/>
  <c r="S177" i="447"/>
  <c r="T177" i="447" s="1"/>
  <c r="P177" i="447"/>
  <c r="M177" i="447"/>
  <c r="G177" i="447"/>
  <c r="S176" i="447"/>
  <c r="T176" i="447" s="1"/>
  <c r="P176" i="447"/>
  <c r="M176" i="447"/>
  <c r="G176" i="447"/>
  <c r="S175" i="447"/>
  <c r="T175" i="447" s="1"/>
  <c r="P175" i="447"/>
  <c r="M175" i="447"/>
  <c r="G175" i="447"/>
  <c r="S174" i="447"/>
  <c r="T174" i="447" s="1"/>
  <c r="P174" i="447"/>
  <c r="M174" i="447"/>
  <c r="G174" i="447"/>
  <c r="S173" i="447"/>
  <c r="T173" i="447" s="1"/>
  <c r="P173" i="447"/>
  <c r="M173" i="447"/>
  <c r="E173" i="447"/>
  <c r="S172" i="447"/>
  <c r="T172" i="447" s="1"/>
  <c r="P172" i="447"/>
  <c r="M172" i="447"/>
  <c r="G172" i="447"/>
  <c r="S171" i="447"/>
  <c r="T171" i="447" s="1"/>
  <c r="P171" i="447"/>
  <c r="M171" i="447"/>
  <c r="E171" i="447"/>
  <c r="G171" i="447" s="1"/>
  <c r="S170" i="447"/>
  <c r="T170" i="447" s="1"/>
  <c r="P170" i="447"/>
  <c r="M170" i="447"/>
  <c r="S169" i="447"/>
  <c r="T169" i="447" s="1"/>
  <c r="P169" i="447"/>
  <c r="M169" i="447"/>
  <c r="E169" i="447"/>
  <c r="J168" i="447"/>
  <c r="R163" i="447"/>
  <c r="S163" i="447" s="1"/>
  <c r="T163" i="447" s="1"/>
  <c r="P163" i="447"/>
  <c r="G163" i="447"/>
  <c r="R162" i="447"/>
  <c r="S162" i="447" s="1"/>
  <c r="T162" i="447" s="1"/>
  <c r="P162" i="447"/>
  <c r="G162" i="447"/>
  <c r="R161" i="447"/>
  <c r="S161" i="447" s="1"/>
  <c r="T161" i="447" s="1"/>
  <c r="P161" i="447"/>
  <c r="G161" i="447"/>
  <c r="R160" i="447"/>
  <c r="S160" i="447" s="1"/>
  <c r="P160" i="447"/>
  <c r="M160" i="447"/>
  <c r="M159" i="447" s="1"/>
  <c r="G160" i="447"/>
  <c r="J159" i="447"/>
  <c r="S157" i="447"/>
  <c r="P157" i="447"/>
  <c r="M157" i="447"/>
  <c r="G157" i="447"/>
  <c r="S156" i="447"/>
  <c r="P156" i="447"/>
  <c r="M156" i="447"/>
  <c r="G156" i="447"/>
  <c r="S155" i="447"/>
  <c r="T155" i="447" s="1"/>
  <c r="P155" i="447"/>
  <c r="M155" i="447"/>
  <c r="G155" i="447"/>
  <c r="S154" i="447"/>
  <c r="P154" i="447"/>
  <c r="M154" i="447"/>
  <c r="G154" i="447"/>
  <c r="S153" i="447"/>
  <c r="P153" i="447"/>
  <c r="M153" i="447"/>
  <c r="G153" i="447"/>
  <c r="S152" i="447"/>
  <c r="P152" i="447"/>
  <c r="M152" i="447"/>
  <c r="G152" i="447"/>
  <c r="S151" i="447"/>
  <c r="P151" i="447"/>
  <c r="M151" i="447"/>
  <c r="G151" i="447"/>
  <c r="S150" i="447"/>
  <c r="P150" i="447"/>
  <c r="M150" i="447"/>
  <c r="G150" i="447"/>
  <c r="S146" i="447"/>
  <c r="T146" i="447" s="1"/>
  <c r="P146" i="447"/>
  <c r="M146" i="447"/>
  <c r="G146" i="447"/>
  <c r="S145" i="447"/>
  <c r="T145" i="447" s="1"/>
  <c r="P145" i="447"/>
  <c r="M145" i="447"/>
  <c r="E145" i="447"/>
  <c r="G145" i="447" s="1"/>
  <c r="S144" i="447"/>
  <c r="T144" i="447" s="1"/>
  <c r="P144" i="447"/>
  <c r="M144" i="447"/>
  <c r="G144" i="447"/>
  <c r="S143" i="447"/>
  <c r="T143" i="447" s="1"/>
  <c r="P143" i="447"/>
  <c r="M143" i="447"/>
  <c r="G143" i="447"/>
  <c r="S142" i="447"/>
  <c r="T142" i="447" s="1"/>
  <c r="P142" i="447"/>
  <c r="M142" i="447"/>
  <c r="G142" i="447"/>
  <c r="S141" i="447"/>
  <c r="T141" i="447" s="1"/>
  <c r="P141" i="447"/>
  <c r="M141" i="447"/>
  <c r="G141" i="447"/>
  <c r="S140" i="447"/>
  <c r="T140" i="447" s="1"/>
  <c r="P140" i="447"/>
  <c r="M140" i="447"/>
  <c r="S139" i="447"/>
  <c r="T139" i="447" s="1"/>
  <c r="P139" i="447"/>
  <c r="M139" i="447"/>
  <c r="G139" i="447"/>
  <c r="S138" i="447"/>
  <c r="T138" i="447" s="1"/>
  <c r="P138" i="447"/>
  <c r="M138" i="447"/>
  <c r="E138" i="447"/>
  <c r="G138" i="447" s="1"/>
  <c r="S137" i="447"/>
  <c r="T137" i="447" s="1"/>
  <c r="P137" i="447"/>
  <c r="M137" i="447"/>
  <c r="G137" i="447"/>
  <c r="J136" i="447"/>
  <c r="S133" i="447"/>
  <c r="T133" i="447" s="1"/>
  <c r="P133" i="447"/>
  <c r="M133" i="447"/>
  <c r="G133" i="447"/>
  <c r="S132" i="447"/>
  <c r="T132" i="447" s="1"/>
  <c r="P132" i="447"/>
  <c r="M132" i="447"/>
  <c r="G132" i="447"/>
  <c r="S131" i="447"/>
  <c r="T131" i="447" s="1"/>
  <c r="P131" i="447"/>
  <c r="M131" i="447"/>
  <c r="G131" i="447"/>
  <c r="S130" i="447"/>
  <c r="T130" i="447" s="1"/>
  <c r="P130" i="447"/>
  <c r="M130" i="447"/>
  <c r="G130" i="447"/>
  <c r="S129" i="447"/>
  <c r="T129" i="447" s="1"/>
  <c r="P129" i="447"/>
  <c r="M129" i="447"/>
  <c r="S128" i="447"/>
  <c r="P128" i="447"/>
  <c r="M128" i="447"/>
  <c r="E128" i="447"/>
  <c r="G128" i="447" s="1"/>
  <c r="S127" i="447"/>
  <c r="T127" i="447" s="1"/>
  <c r="P127" i="447"/>
  <c r="M127" i="447"/>
  <c r="G127" i="447"/>
  <c r="S126" i="447"/>
  <c r="T126" i="447" s="1"/>
  <c r="P126" i="447"/>
  <c r="M126" i="447"/>
  <c r="G126" i="447"/>
  <c r="S125" i="447"/>
  <c r="T125" i="447" s="1"/>
  <c r="P125" i="447"/>
  <c r="M125" i="447"/>
  <c r="G125" i="447"/>
  <c r="S124" i="447"/>
  <c r="T124" i="447" s="1"/>
  <c r="P124" i="447"/>
  <c r="M124" i="447"/>
  <c r="G124" i="447"/>
  <c r="S123" i="447"/>
  <c r="T123" i="447" s="1"/>
  <c r="P123" i="447"/>
  <c r="M123" i="447"/>
  <c r="E123" i="447"/>
  <c r="G123" i="447" s="1"/>
  <c r="S122" i="447"/>
  <c r="T122" i="447" s="1"/>
  <c r="P122" i="447"/>
  <c r="M122" i="447"/>
  <c r="E122" i="447"/>
  <c r="S121" i="447"/>
  <c r="T121" i="447" s="1"/>
  <c r="P121" i="447"/>
  <c r="M121" i="447"/>
  <c r="G121" i="447"/>
  <c r="J120" i="447"/>
  <c r="S117" i="447"/>
  <c r="P117" i="447"/>
  <c r="M117" i="447"/>
  <c r="G117" i="447"/>
  <c r="S116" i="447"/>
  <c r="P116" i="447"/>
  <c r="M116" i="447"/>
  <c r="G116" i="447"/>
  <c r="S115" i="447"/>
  <c r="P115" i="447"/>
  <c r="M115" i="447"/>
  <c r="G115" i="447"/>
  <c r="S114" i="447"/>
  <c r="P114" i="447"/>
  <c r="M114" i="447"/>
  <c r="G114" i="447"/>
  <c r="S113" i="447"/>
  <c r="P113" i="447"/>
  <c r="M113" i="447"/>
  <c r="G113" i="447"/>
  <c r="S112" i="447"/>
  <c r="P112" i="447"/>
  <c r="M112" i="447"/>
  <c r="G112" i="447"/>
  <c r="S111" i="447"/>
  <c r="P111" i="447"/>
  <c r="M111" i="447"/>
  <c r="G111" i="447"/>
  <c r="S107" i="447"/>
  <c r="T107" i="447" s="1"/>
  <c r="P107" i="447"/>
  <c r="M107" i="447"/>
  <c r="G107" i="447"/>
  <c r="S106" i="447"/>
  <c r="T106" i="447" s="1"/>
  <c r="P106" i="447"/>
  <c r="M106" i="447"/>
  <c r="G106" i="447"/>
  <c r="S105" i="447"/>
  <c r="T105" i="447" s="1"/>
  <c r="P105" i="447"/>
  <c r="M105" i="447"/>
  <c r="G105" i="447"/>
  <c r="S104" i="447"/>
  <c r="T104" i="447" s="1"/>
  <c r="P104" i="447"/>
  <c r="M104" i="447"/>
  <c r="G104" i="447"/>
  <c r="S103" i="447"/>
  <c r="T103" i="447" s="1"/>
  <c r="P103" i="447"/>
  <c r="M103" i="447"/>
  <c r="G103" i="447"/>
  <c r="S102" i="447"/>
  <c r="T102" i="447" s="1"/>
  <c r="P102" i="447"/>
  <c r="M102" i="447"/>
  <c r="G102" i="447"/>
  <c r="S101" i="447"/>
  <c r="P101" i="447"/>
  <c r="M101" i="447"/>
  <c r="G101" i="447"/>
  <c r="G100" i="447" s="1"/>
  <c r="J100" i="447"/>
  <c r="S97" i="447"/>
  <c r="P97" i="447"/>
  <c r="M97" i="447"/>
  <c r="G97" i="447"/>
  <c r="S96" i="447"/>
  <c r="T96" i="447" s="1"/>
  <c r="P96" i="447"/>
  <c r="M96" i="447"/>
  <c r="G96" i="447"/>
  <c r="S95" i="447"/>
  <c r="T95" i="447" s="1"/>
  <c r="P95" i="447"/>
  <c r="M95" i="447"/>
  <c r="G95" i="447"/>
  <c r="S94" i="447"/>
  <c r="T94" i="447" s="1"/>
  <c r="P94" i="447"/>
  <c r="M94" i="447"/>
  <c r="G94" i="447"/>
  <c r="S93" i="447"/>
  <c r="T93" i="447" s="1"/>
  <c r="P93" i="447"/>
  <c r="M93" i="447"/>
  <c r="G93" i="447"/>
  <c r="S92" i="447"/>
  <c r="T92" i="447" s="1"/>
  <c r="P92" i="447"/>
  <c r="M92" i="447"/>
  <c r="G92" i="447"/>
  <c r="S91" i="447"/>
  <c r="T91" i="447" s="1"/>
  <c r="P91" i="447"/>
  <c r="M91" i="447"/>
  <c r="G91" i="447"/>
  <c r="S90" i="447"/>
  <c r="T90" i="447" s="1"/>
  <c r="P90" i="447"/>
  <c r="M90" i="447"/>
  <c r="G90" i="447"/>
  <c r="S89" i="447"/>
  <c r="T89" i="447" s="1"/>
  <c r="P89" i="447"/>
  <c r="M89" i="447"/>
  <c r="G89" i="447"/>
  <c r="S88" i="447"/>
  <c r="P88" i="447"/>
  <c r="M88" i="447"/>
  <c r="G88" i="447"/>
  <c r="S87" i="447"/>
  <c r="T87" i="447" s="1"/>
  <c r="P87" i="447"/>
  <c r="M87" i="447"/>
  <c r="G87" i="447"/>
  <c r="S86" i="447"/>
  <c r="P86" i="447"/>
  <c r="M86" i="447"/>
  <c r="G86" i="447"/>
  <c r="S85" i="447"/>
  <c r="T85" i="447" s="1"/>
  <c r="P85" i="447"/>
  <c r="M85" i="447"/>
  <c r="G85" i="447"/>
  <c r="S84" i="447"/>
  <c r="T84" i="447" s="1"/>
  <c r="P84" i="447"/>
  <c r="M84" i="447"/>
  <c r="G84" i="447"/>
  <c r="S83" i="447"/>
  <c r="T83" i="447" s="1"/>
  <c r="P83" i="447"/>
  <c r="M83" i="447"/>
  <c r="G83" i="447"/>
  <c r="S82" i="447"/>
  <c r="T82" i="447" s="1"/>
  <c r="P82" i="447"/>
  <c r="M82" i="447"/>
  <c r="G82" i="447"/>
  <c r="S81" i="447"/>
  <c r="T81" i="447" s="1"/>
  <c r="P81" i="447"/>
  <c r="M81" i="447"/>
  <c r="G81" i="447"/>
  <c r="S80" i="447"/>
  <c r="T80" i="447" s="1"/>
  <c r="P80" i="447"/>
  <c r="M80" i="447"/>
  <c r="G80" i="447"/>
  <c r="S79" i="447"/>
  <c r="T79" i="447" s="1"/>
  <c r="P79" i="447"/>
  <c r="M79" i="447"/>
  <c r="G79" i="447"/>
  <c r="S78" i="447"/>
  <c r="T78" i="447" s="1"/>
  <c r="P78" i="447"/>
  <c r="M78" i="447"/>
  <c r="G78" i="447"/>
  <c r="S77" i="447"/>
  <c r="T77" i="447" s="1"/>
  <c r="P77" i="447"/>
  <c r="M77" i="447"/>
  <c r="G77" i="447"/>
  <c r="S76" i="447"/>
  <c r="T76" i="447" s="1"/>
  <c r="P76" i="447"/>
  <c r="M76" i="447"/>
  <c r="G76" i="447"/>
  <c r="S75" i="447"/>
  <c r="T75" i="447" s="1"/>
  <c r="P75" i="447"/>
  <c r="M75" i="447"/>
  <c r="G75" i="447"/>
  <c r="S74" i="447"/>
  <c r="P74" i="447"/>
  <c r="M74" i="447"/>
  <c r="G74" i="447"/>
  <c r="J73" i="447"/>
  <c r="R70" i="447"/>
  <c r="S70" i="447" s="1"/>
  <c r="P70" i="447"/>
  <c r="M70" i="447"/>
  <c r="G70" i="447"/>
  <c r="R69" i="447"/>
  <c r="S69" i="447" s="1"/>
  <c r="P69" i="447"/>
  <c r="M69" i="447"/>
  <c r="G69" i="447"/>
  <c r="R68" i="447"/>
  <c r="S68" i="447" s="1"/>
  <c r="P68" i="447"/>
  <c r="M68" i="447"/>
  <c r="G68" i="447"/>
  <c r="R67" i="447"/>
  <c r="S67" i="447" s="1"/>
  <c r="P67" i="447"/>
  <c r="M67" i="447"/>
  <c r="G67" i="447"/>
  <c r="R66" i="447"/>
  <c r="S66" i="447" s="1"/>
  <c r="P66" i="447"/>
  <c r="M66" i="447"/>
  <c r="G66" i="447"/>
  <c r="R65" i="447"/>
  <c r="S65" i="447" s="1"/>
  <c r="P65" i="447"/>
  <c r="M65" i="447"/>
  <c r="G65" i="447"/>
  <c r="R64" i="447"/>
  <c r="S64" i="447" s="1"/>
  <c r="P64" i="447"/>
  <c r="M64" i="447"/>
  <c r="G64" i="447"/>
  <c r="R63" i="447"/>
  <c r="S63" i="447" s="1"/>
  <c r="P63" i="447"/>
  <c r="M63" i="447"/>
  <c r="G63" i="447"/>
  <c r="R62" i="447"/>
  <c r="S62" i="447" s="1"/>
  <c r="P62" i="447"/>
  <c r="M62" i="447"/>
  <c r="G62" i="447"/>
  <c r="R61" i="447"/>
  <c r="S61" i="447" s="1"/>
  <c r="P61" i="447"/>
  <c r="M61" i="447"/>
  <c r="G61" i="447"/>
  <c r="R60" i="447"/>
  <c r="S60" i="447" s="1"/>
  <c r="P60" i="447"/>
  <c r="M60" i="447"/>
  <c r="G60" i="447"/>
  <c r="R59" i="447"/>
  <c r="S59" i="447" s="1"/>
  <c r="P59" i="447"/>
  <c r="M59" i="447"/>
  <c r="G59" i="447"/>
  <c r="R58" i="447"/>
  <c r="S58" i="447" s="1"/>
  <c r="P58" i="447"/>
  <c r="M58" i="447"/>
  <c r="G58" i="447"/>
  <c r="R57" i="447"/>
  <c r="S57" i="447" s="1"/>
  <c r="P57" i="447"/>
  <c r="M57" i="447"/>
  <c r="G57" i="447"/>
  <c r="R56" i="447"/>
  <c r="S56" i="447" s="1"/>
  <c r="P56" i="447"/>
  <c r="M56" i="447"/>
  <c r="G56" i="447"/>
  <c r="R55" i="447"/>
  <c r="S55" i="447" s="1"/>
  <c r="P55" i="447"/>
  <c r="M55" i="447"/>
  <c r="G55" i="447"/>
  <c r="R54" i="447"/>
  <c r="S54" i="447" s="1"/>
  <c r="P54" i="447"/>
  <c r="M54" i="447"/>
  <c r="G54" i="447"/>
  <c r="R53" i="447"/>
  <c r="S53" i="447" s="1"/>
  <c r="P53" i="447"/>
  <c r="M53" i="447"/>
  <c r="G53" i="447"/>
  <c r="S49" i="447"/>
  <c r="T49" i="447" s="1"/>
  <c r="P49" i="447"/>
  <c r="M49" i="447"/>
  <c r="G49" i="447"/>
  <c r="S48" i="447"/>
  <c r="T48" i="447" s="1"/>
  <c r="P48" i="447"/>
  <c r="M48" i="447"/>
  <c r="G48" i="447"/>
  <c r="S47" i="447"/>
  <c r="T47" i="447" s="1"/>
  <c r="P47" i="447"/>
  <c r="M47" i="447"/>
  <c r="G47" i="447"/>
  <c r="S46" i="447"/>
  <c r="T46" i="447" s="1"/>
  <c r="P46" i="447"/>
  <c r="M46" i="447"/>
  <c r="G46" i="447"/>
  <c r="S45" i="447"/>
  <c r="T45" i="447" s="1"/>
  <c r="P45" i="447"/>
  <c r="M45" i="447"/>
  <c r="G45" i="447"/>
  <c r="S44" i="447"/>
  <c r="T44" i="447" s="1"/>
  <c r="P44" i="447"/>
  <c r="M44" i="447"/>
  <c r="G44" i="447"/>
  <c r="S43" i="447"/>
  <c r="T43" i="447" s="1"/>
  <c r="P43" i="447"/>
  <c r="M43" i="447"/>
  <c r="G43" i="447"/>
  <c r="S42" i="447"/>
  <c r="T42" i="447" s="1"/>
  <c r="P42" i="447"/>
  <c r="M42" i="447"/>
  <c r="G42" i="447"/>
  <c r="S41" i="447"/>
  <c r="T41" i="447" s="1"/>
  <c r="P41" i="447"/>
  <c r="M41" i="447"/>
  <c r="G41" i="447"/>
  <c r="S40" i="447"/>
  <c r="T40" i="447" s="1"/>
  <c r="P40" i="447"/>
  <c r="M40" i="447"/>
  <c r="G40" i="447"/>
  <c r="S39" i="447"/>
  <c r="T39" i="447" s="1"/>
  <c r="P39" i="447"/>
  <c r="M39" i="447"/>
  <c r="G39" i="447"/>
  <c r="S38" i="447"/>
  <c r="T38" i="447" s="1"/>
  <c r="P38" i="447"/>
  <c r="M38" i="447"/>
  <c r="G38" i="447"/>
  <c r="S37" i="447"/>
  <c r="T37" i="447" s="1"/>
  <c r="P37" i="447"/>
  <c r="M37" i="447"/>
  <c r="G37" i="447"/>
  <c r="S36" i="447"/>
  <c r="T36" i="447" s="1"/>
  <c r="P36" i="447"/>
  <c r="M36" i="447"/>
  <c r="G36" i="447"/>
  <c r="S35" i="447"/>
  <c r="T35" i="447" s="1"/>
  <c r="P35" i="447"/>
  <c r="M35" i="447"/>
  <c r="G35" i="447"/>
  <c r="S34" i="447"/>
  <c r="T34" i="447" s="1"/>
  <c r="P34" i="447"/>
  <c r="M34" i="447"/>
  <c r="G34" i="447"/>
  <c r="S33" i="447"/>
  <c r="T33" i="447" s="1"/>
  <c r="P33" i="447"/>
  <c r="M33" i="447"/>
  <c r="G33" i="447"/>
  <c r="S32" i="447"/>
  <c r="T32" i="447" s="1"/>
  <c r="P32" i="447"/>
  <c r="M32" i="447"/>
  <c r="G32" i="447"/>
  <c r="S31" i="447"/>
  <c r="T31" i="447" s="1"/>
  <c r="P31" i="447"/>
  <c r="M31" i="447"/>
  <c r="G31" i="447"/>
  <c r="S30" i="447"/>
  <c r="P30" i="447"/>
  <c r="M30" i="447"/>
  <c r="G30" i="447"/>
  <c r="J29" i="447"/>
  <c r="S27" i="447"/>
  <c r="P27" i="447"/>
  <c r="M27" i="447"/>
  <c r="G27" i="447"/>
  <c r="S26" i="447"/>
  <c r="P26" i="447"/>
  <c r="M26" i="447"/>
  <c r="J25" i="447"/>
  <c r="G26" i="447"/>
  <c r="M25" i="447" l="1"/>
  <c r="T230" i="447"/>
  <c r="T60" i="447"/>
  <c r="T62" i="447"/>
  <c r="T68" i="447"/>
  <c r="T70" i="447"/>
  <c r="T54" i="447"/>
  <c r="G188" i="447"/>
  <c r="T58" i="447"/>
  <c r="T66" i="447"/>
  <c r="J167" i="447"/>
  <c r="T261" i="447"/>
  <c r="T262" i="447"/>
  <c r="T264" i="447"/>
  <c r="T265" i="447"/>
  <c r="T266" i="447"/>
  <c r="T283" i="447"/>
  <c r="M100" i="447"/>
  <c r="T154" i="447"/>
  <c r="T64" i="447"/>
  <c r="T27" i="447"/>
  <c r="T56" i="447"/>
  <c r="P120" i="447"/>
  <c r="T333" i="447"/>
  <c r="T349" i="447"/>
  <c r="E170" i="447"/>
  <c r="G170" i="447" s="1"/>
  <c r="J52" i="447"/>
  <c r="G73" i="447"/>
  <c r="J110" i="447"/>
  <c r="T152" i="447"/>
  <c r="G241" i="447"/>
  <c r="G242" i="447"/>
  <c r="G234" i="447" s="1"/>
  <c r="G276" i="447"/>
  <c r="P276" i="447"/>
  <c r="T293" i="447"/>
  <c r="M297" i="447"/>
  <c r="T325" i="447"/>
  <c r="T341" i="447"/>
  <c r="T357" i="447"/>
  <c r="P25" i="447"/>
  <c r="M52" i="447"/>
  <c r="T57" i="447"/>
  <c r="T65" i="447"/>
  <c r="P110" i="447"/>
  <c r="M110" i="447"/>
  <c r="T153" i="447"/>
  <c r="T156" i="447"/>
  <c r="M168" i="447"/>
  <c r="T287" i="447"/>
  <c r="T291" i="447"/>
  <c r="G236" i="447"/>
  <c r="T55" i="447"/>
  <c r="T63" i="447"/>
  <c r="T113" i="447"/>
  <c r="T116" i="447"/>
  <c r="T157" i="447"/>
  <c r="T258" i="447"/>
  <c r="T285" i="447"/>
  <c r="T329" i="447"/>
  <c r="T337" i="447"/>
  <c r="T345" i="447"/>
  <c r="T353" i="447"/>
  <c r="T361" i="447"/>
  <c r="T369" i="447"/>
  <c r="S368" i="447"/>
  <c r="G25" i="447"/>
  <c r="G52" i="447"/>
  <c r="T53" i="447"/>
  <c r="T61" i="447"/>
  <c r="T69" i="447"/>
  <c r="T112" i="447"/>
  <c r="T115" i="447"/>
  <c r="P149" i="447"/>
  <c r="S188" i="447"/>
  <c r="V188" i="447" s="1"/>
  <c r="P234" i="447"/>
  <c r="M29" i="447"/>
  <c r="M73" i="447"/>
  <c r="P52" i="447"/>
  <c r="P73" i="447"/>
  <c r="G29" i="447"/>
  <c r="T59" i="447"/>
  <c r="T67" i="447"/>
  <c r="M276" i="447"/>
  <c r="T299" i="447"/>
  <c r="T303" i="447"/>
  <c r="T307" i="447"/>
  <c r="T311" i="447"/>
  <c r="T314" i="447"/>
  <c r="P368" i="447"/>
  <c r="P29" i="447"/>
  <c r="P100" i="447"/>
  <c r="T114" i="447"/>
  <c r="P136" i="447"/>
  <c r="P159" i="447"/>
  <c r="P188" i="447"/>
  <c r="T259" i="447"/>
  <c r="T260" i="447"/>
  <c r="T263" i="447"/>
  <c r="T267" i="447"/>
  <c r="T274" i="447"/>
  <c r="P297" i="447"/>
  <c r="T301" i="447"/>
  <c r="T305" i="447"/>
  <c r="T309" i="447"/>
  <c r="T322" i="447"/>
  <c r="T117" i="447"/>
  <c r="M120" i="447"/>
  <c r="M149" i="447"/>
  <c r="G159" i="447"/>
  <c r="S159" i="447"/>
  <c r="V159" i="447" s="1"/>
  <c r="M234" i="447"/>
  <c r="S252" i="447"/>
  <c r="T281" i="447"/>
  <c r="T289" i="447"/>
  <c r="T302" i="447"/>
  <c r="T306" i="447"/>
  <c r="T310" i="447"/>
  <c r="T26" i="447"/>
  <c r="T74" i="447"/>
  <c r="S73" i="447"/>
  <c r="V73" i="447" s="1"/>
  <c r="T30" i="447"/>
  <c r="S29" i="447"/>
  <c r="V29" i="447" s="1"/>
  <c r="S100" i="447"/>
  <c r="V100" i="447" s="1"/>
  <c r="T101" i="447"/>
  <c r="T151" i="447"/>
  <c r="E140" i="447"/>
  <c r="G140" i="447" s="1"/>
  <c r="G136" i="447" s="1"/>
  <c r="G122" i="447"/>
  <c r="T277" i="447"/>
  <c r="S276" i="447"/>
  <c r="T365" i="447"/>
  <c r="S120" i="447"/>
  <c r="V120" i="447" s="1"/>
  <c r="E129" i="447"/>
  <c r="G129" i="447" s="1"/>
  <c r="S136" i="447"/>
  <c r="V136" i="447" s="1"/>
  <c r="T160" i="447"/>
  <c r="T189" i="447"/>
  <c r="T253" i="447"/>
  <c r="J276" i="447"/>
  <c r="T278" i="447"/>
  <c r="T282" i="447"/>
  <c r="T286" i="447"/>
  <c r="T290" i="447"/>
  <c r="T292" i="447"/>
  <c r="T316" i="447"/>
  <c r="G169" i="447"/>
  <c r="G173" i="447"/>
  <c r="J149" i="447"/>
  <c r="T150" i="447"/>
  <c r="S149" i="447"/>
  <c r="P168" i="447"/>
  <c r="M188" i="447"/>
  <c r="S234" i="447"/>
  <c r="V234" i="447" s="1"/>
  <c r="J297" i="447"/>
  <c r="T313" i="447"/>
  <c r="T321" i="447"/>
  <c r="S110" i="447"/>
  <c r="V110" i="447" s="1"/>
  <c r="T111" i="447"/>
  <c r="T279" i="447"/>
  <c r="T317" i="447"/>
  <c r="S25" i="447"/>
  <c r="S52" i="447"/>
  <c r="G110" i="447"/>
  <c r="M136" i="447"/>
  <c r="G149" i="447"/>
  <c r="S168" i="447"/>
  <c r="V168" i="447" s="1"/>
  <c r="S229" i="447"/>
  <c r="T280" i="447"/>
  <c r="T284" i="447"/>
  <c r="T288" i="447"/>
  <c r="T294" i="447"/>
  <c r="T312" i="447"/>
  <c r="T320" i="447"/>
  <c r="G297" i="447"/>
  <c r="T298" i="447"/>
  <c r="S297" i="447"/>
  <c r="T328" i="447"/>
  <c r="T332" i="447"/>
  <c r="T336" i="447"/>
  <c r="T340" i="447"/>
  <c r="T344" i="447"/>
  <c r="T348" i="447"/>
  <c r="T352" i="447"/>
  <c r="T356" i="447"/>
  <c r="T360" i="447"/>
  <c r="T364" i="447"/>
  <c r="M252" i="447"/>
  <c r="T254" i="447"/>
  <c r="G254" i="447"/>
  <c r="G252" i="447" s="1"/>
  <c r="T315" i="447"/>
  <c r="T319" i="447"/>
  <c r="P252" i="447"/>
  <c r="T300" i="447"/>
  <c r="T304" i="447"/>
  <c r="T327" i="447"/>
  <c r="T331" i="447"/>
  <c r="T335" i="447"/>
  <c r="T339" i="447"/>
  <c r="T343" i="447"/>
  <c r="T347" i="447"/>
  <c r="T351" i="447"/>
  <c r="T355" i="447"/>
  <c r="T359" i="447"/>
  <c r="T363" i="447"/>
  <c r="T326" i="447"/>
  <c r="T330" i="447"/>
  <c r="T334" i="447"/>
  <c r="T338" i="447"/>
  <c r="T342" i="447"/>
  <c r="T346" i="447"/>
  <c r="T350" i="447"/>
  <c r="T354" i="447"/>
  <c r="T358" i="447"/>
  <c r="T366" i="447"/>
  <c r="M368" i="447"/>
  <c r="V149" i="447" l="1"/>
  <c r="M167" i="447"/>
  <c r="M233" i="447"/>
  <c r="S233" i="447"/>
  <c r="G120" i="447"/>
  <c r="P233" i="447"/>
  <c r="P167" i="447"/>
  <c r="G233" i="447"/>
  <c r="G168" i="447"/>
  <c r="G167" i="447" s="1"/>
  <c r="J252" i="447"/>
  <c r="T168" i="447"/>
  <c r="S167" i="447"/>
  <c r="M166" i="447" l="1"/>
  <c r="S166" i="447"/>
  <c r="S408" i="447" s="1"/>
  <c r="J233" i="447"/>
  <c r="J166" i="447" s="1"/>
  <c r="J408" i="447" s="1"/>
  <c r="P166" i="447"/>
  <c r="P408" i="447" s="1"/>
  <c r="G166" i="447"/>
  <c r="G408" i="447" s="1"/>
  <c r="G414" i="447" s="1"/>
  <c r="T167" i="447"/>
  <c r="M408" i="447" l="1"/>
  <c r="P416" i="447"/>
  <c r="P414" i="447"/>
  <c r="P412" i="447"/>
  <c r="P410" i="447"/>
  <c r="P424" i="447" s="1"/>
  <c r="S410" i="447"/>
  <c r="S424" i="447" s="1"/>
  <c r="S416" i="447"/>
  <c r="S414" i="447"/>
  <c r="S412" i="447"/>
  <c r="G410" i="447"/>
  <c r="G420" i="447" s="1"/>
  <c r="I14" i="447" s="1"/>
  <c r="J416" i="447"/>
  <c r="J412" i="447"/>
  <c r="J410" i="447"/>
  <c r="J420" i="447" s="1"/>
  <c r="J422" i="447" s="1"/>
  <c r="J414" i="447"/>
  <c r="G412" i="447"/>
  <c r="G416" i="447"/>
  <c r="T166" i="447"/>
  <c r="G422" i="447" l="1"/>
  <c r="I10" i="447" s="1"/>
  <c r="I12" i="447" s="1"/>
  <c r="M410" i="447"/>
  <c r="M424" i="447" s="1"/>
  <c r="M412" i="447"/>
  <c r="M414" i="447"/>
  <c r="M416" i="447"/>
  <c r="S426" i="447"/>
  <c r="S430" i="447" s="1"/>
  <c r="P426" i="447"/>
  <c r="I15" i="447" s="1"/>
  <c r="T408" i="447"/>
  <c r="M426" i="447" l="1"/>
  <c r="M430" i="447" s="1"/>
  <c r="P430" i="447"/>
  <c r="I16" i="447" l="1"/>
  <c r="I17" i="447" s="1"/>
  <c r="I18" i="447" s="1"/>
</calcChain>
</file>

<file path=xl/sharedStrings.xml><?xml version="1.0" encoding="utf-8"?>
<sst xmlns="http://schemas.openxmlformats.org/spreadsheetml/2006/main" count="7313" uniqueCount="661">
  <si>
    <t>CANTIDAD</t>
  </si>
  <si>
    <t>ML</t>
  </si>
  <si>
    <t>VALOR TOTAL</t>
  </si>
  <si>
    <t>m2</t>
  </si>
  <si>
    <t>m3</t>
  </si>
  <si>
    <t>Un</t>
  </si>
  <si>
    <t>FECHA</t>
  </si>
  <si>
    <t xml:space="preserve">UNION TEMPORAL INTERCAMBIADOR NEIVA </t>
  </si>
  <si>
    <t>064 DE 2015</t>
  </si>
  <si>
    <t>Diametro</t>
  </si>
  <si>
    <t>No. Aproximado</t>
  </si>
  <si>
    <t>No.</t>
  </si>
  <si>
    <t>Nominal</t>
  </si>
  <si>
    <t>Area Nominal</t>
  </si>
  <si>
    <t>Peso Unitario</t>
  </si>
  <si>
    <t>Perimetro</t>
  </si>
  <si>
    <t>de varillas de 12</t>
  </si>
  <si>
    <t>m.m</t>
  </si>
  <si>
    <t>Pulg</t>
  </si>
  <si>
    <t>mm2</t>
  </si>
  <si>
    <t>pulg2</t>
  </si>
  <si>
    <t>kg./m</t>
  </si>
  <si>
    <t>kg./pz</t>
  </si>
  <si>
    <t>lb/pie</t>
  </si>
  <si>
    <t>Mts. X Tonelada</t>
  </si>
  <si>
    <t>3/8"</t>
  </si>
  <si>
    <t>1/2"</t>
  </si>
  <si>
    <t>5/8"</t>
  </si>
  <si>
    <t>3/4"</t>
  </si>
  <si>
    <t>7/8"</t>
  </si>
  <si>
    <t>1"</t>
  </si>
  <si>
    <t>1-1/8"</t>
  </si>
  <si>
    <t>1-1/4"</t>
  </si>
  <si>
    <t>1-3/8"</t>
  </si>
  <si>
    <t>1-1/2"</t>
  </si>
  <si>
    <t>CÓDIGO:</t>
  </si>
  <si>
    <t>FR-GI-02</t>
  </si>
  <si>
    <t>VERSIÓN:</t>
  </si>
  <si>
    <t>01</t>
  </si>
  <si>
    <t>CONTRATO DE OBRA No:</t>
  </si>
  <si>
    <t>OBJETO:</t>
  </si>
  <si>
    <t xml:space="preserve"> ESTUDIOS ,DISEÑOS Y CONSTRUCCION DEL INTERCAMBIADOR VIALSOBRE LA AVENIDA LA TOMA CON CARRERA16, EN LA CIUDAD DE NEIVA , EN EL MARCO DE LA IMPLEMENTACION DEL SISTEMA ESTRATEGICO DE TRANSPORTE PUBLICO </t>
  </si>
  <si>
    <t>FECHA ACTA:</t>
  </si>
  <si>
    <t xml:space="preserve">ACTA DE AVANCE PARCIAL  DE OBRA  </t>
  </si>
  <si>
    <t xml:space="preserve">LOCALIZACIÓN:  </t>
  </si>
  <si>
    <t xml:space="preserve">AVENIDA LA TOMA CON CRA 16 - AVENIDA LA TOMA CON CRA 12 Y AVENIDA LA TOMA CON CRA 18 </t>
  </si>
  <si>
    <t>TRANSFEDERAL S.A.S</t>
  </si>
  <si>
    <t>ACTA DE AVANCE PARCIAL DEOBRA:</t>
  </si>
  <si>
    <t>NIT. 900651344-6</t>
  </si>
  <si>
    <t>VR.INICIAL OBRA:</t>
  </si>
  <si>
    <t>FECHA INICIACIÓ ETAPA A:</t>
  </si>
  <si>
    <t>O1 DE MARZO DE 2016</t>
  </si>
  <si>
    <t xml:space="preserve">CONTRATISTA: </t>
  </si>
  <si>
    <t>VR. ADICIONAL No.:</t>
  </si>
  <si>
    <t>N.A</t>
  </si>
  <si>
    <t>FECHA INICIACIÓ ETAPA B:</t>
  </si>
  <si>
    <t>25 DE ABRIL DE 2017</t>
  </si>
  <si>
    <t xml:space="preserve">NIT: </t>
  </si>
  <si>
    <t>900920998-7</t>
  </si>
  <si>
    <t>VR. TOTAL:</t>
  </si>
  <si>
    <t>PLAZO INICIAL:</t>
  </si>
  <si>
    <t xml:space="preserve">18 MESES </t>
  </si>
  <si>
    <t>DIRECCIÓN:</t>
  </si>
  <si>
    <t>CRA 13 # 12-104</t>
  </si>
  <si>
    <t>ADICIONAL EN PLAZO No:</t>
  </si>
  <si>
    <t>TELEFONO:</t>
  </si>
  <si>
    <t>(058) -8643566</t>
  </si>
  <si>
    <t>ANTICIPO:</t>
  </si>
  <si>
    <t>PLAZO TOTAL:</t>
  </si>
  <si>
    <t>AMORTIZADO EN ACTAS ANTERIORES:</t>
  </si>
  <si>
    <t>FECHA SUSPENSIÓN No:</t>
  </si>
  <si>
    <t>INTERVENTOR:</t>
  </si>
  <si>
    <t xml:space="preserve">CONSORCIO INTERCAMBIADOR LA TOMA NEIVA </t>
  </si>
  <si>
    <t>FECHA REINICIACIÓN No:</t>
  </si>
  <si>
    <t>NIT:</t>
  </si>
  <si>
    <t>900920865-6</t>
  </si>
  <si>
    <t>AMORTIZADO TOTAL :</t>
  </si>
  <si>
    <t>FECHA TERMINACIÓN ACTUAL:</t>
  </si>
  <si>
    <t>24 DE JUNIO DE 2018</t>
  </si>
  <si>
    <t>AVENIDA LA TOMA N° 14-93 APTO 302-A</t>
  </si>
  <si>
    <t>PENDIENTE POR AMORTIZAR:</t>
  </si>
  <si>
    <t>CONDICIONES ORIGINALES DEL CONTRATO</t>
  </si>
  <si>
    <t>ACUMULADO ANTERIOR</t>
  </si>
  <si>
    <t>ACUMULADO ACTUAL</t>
  </si>
  <si>
    <t>ÍTEM</t>
  </si>
  <si>
    <t>DESCRIPCION</t>
  </si>
  <si>
    <t>UN</t>
  </si>
  <si>
    <t>PRECIO UNITARIO</t>
  </si>
  <si>
    <t>VALOR TOTAL ($)</t>
  </si>
  <si>
    <t>VALOR EJECUTADO</t>
  </si>
  <si>
    <t xml:space="preserve"> % EJECUTA.</t>
  </si>
  <si>
    <t>1- PRELIMINARES</t>
  </si>
  <si>
    <t>1..1</t>
  </si>
  <si>
    <t>Localización y replanteo incluye: levantamiento topográfico, proyección de rasante, planos planta perfil, secciones, volúmenes, carteras, revisión y ajuste de diseño.</t>
  </si>
  <si>
    <t xml:space="preserve">Desmonte y transporte de puente Metalico </t>
  </si>
  <si>
    <t>Gl</t>
  </si>
  <si>
    <t xml:space="preserve">2. PUENTE VEHICULAR </t>
  </si>
  <si>
    <t>Concreto Clase A (35 Mpa) para tablero</t>
  </si>
  <si>
    <t>Concreto Clase C (28 Mpa) para pilas</t>
  </si>
  <si>
    <t>Concreto Clase C (28 Mpa) para dados</t>
  </si>
  <si>
    <t>Concreto para pilotes (25Mpa)</t>
  </si>
  <si>
    <t>ml</t>
  </si>
  <si>
    <t>Concreto Clase C (28 Mpa) para estribos</t>
  </si>
  <si>
    <t>Concreto Clase D (21 Mpa) para cimentacion muros de cerramiento</t>
  </si>
  <si>
    <t>Refuerzo activo fpu=1900 Mpa</t>
  </si>
  <si>
    <t>Tf-m</t>
  </si>
  <si>
    <t>Refuerzo pasivo fy=420MPa</t>
  </si>
  <si>
    <t>Kg</t>
  </si>
  <si>
    <t>Baranda vehicular Metalica TL4</t>
  </si>
  <si>
    <t>Mezcla densa en caliente mdc-2 asfalto, e= 5 cm (suministro, extendido, nivelación y compactación)</t>
  </si>
  <si>
    <t>Relleno en recebo vibro-compactado al 95 % según replanteo incluye nivelacion de terraplenes</t>
  </si>
  <si>
    <t>Muros Tierra Armada</t>
  </si>
  <si>
    <t>Concreto Clase G (14 Mpa)</t>
  </si>
  <si>
    <t>Concreto New Jersey 28 Mpa</t>
  </si>
  <si>
    <t>Concreto para losas de aproximacion 28 Mpa</t>
  </si>
  <si>
    <t>Junta de dilatacion T-160</t>
  </si>
  <si>
    <t>Neoprenos</t>
  </si>
  <si>
    <t>und</t>
  </si>
  <si>
    <t>Tuberia de Aligeramiento 24"</t>
  </si>
  <si>
    <t>Tuberia de Aligeramiento 30"</t>
  </si>
  <si>
    <t>Mamposteria en ladrillo comun a la vista</t>
  </si>
  <si>
    <t xml:space="preserve">3. PUENTE PEATONAL </t>
  </si>
  <si>
    <t>Diseño, Fabricacion y Montaje de estructura metálica en Acero A-52 para Seccion Cajon Pasarela</t>
  </si>
  <si>
    <t>Diseño, Fabricacion y Montaje de estructura metálica en Acero A-52 para Sección Platina voladizo</t>
  </si>
  <si>
    <t>Diseño, Fabricacion y Montaje de estructura metálica en Acero A-52 para Sección Traviesa Estribo</t>
  </si>
  <si>
    <t>Diseño, Fabricacion y Montaje de estructura metálica en Acero A-52 para Sección Platinas transversales intermedias</t>
  </si>
  <si>
    <t>Diseño, Fabricacion y Montaje de estructura metálica en Acero A-52 para Sección Rigidizadores Longitudinales</t>
  </si>
  <si>
    <t>Diseño, Fabricacion y Montaje de estructura metálica en Acero A-52 para Sección Barandas metálicas</t>
  </si>
  <si>
    <t>Tirantes Estructurales</t>
  </si>
  <si>
    <t>Acero S355 Accesorios Tirantes Clevises</t>
  </si>
  <si>
    <t>Caissons de 21 Mpa</t>
  </si>
  <si>
    <t>Acero de Refuerzo Fy=420MPa</t>
  </si>
  <si>
    <t>Concreto Clase D (21 Mpa) para dados</t>
  </si>
  <si>
    <t>Concreto Clase C (28 Mpa) para rampas</t>
  </si>
  <si>
    <t>Neoprenos D 650; h=110 Dureza 60</t>
  </si>
  <si>
    <t>Neoprenos 350x350x63 Dureza 60</t>
  </si>
  <si>
    <t>Neoprenos 150x200x48 Dureza 60</t>
  </si>
  <si>
    <t>Neoprenos 250x400x92 Dureza 60</t>
  </si>
  <si>
    <t xml:space="preserve">4.  RETORNOS VIALES </t>
  </si>
  <si>
    <t>Concreto Clase C (28 Mpa) para vigas cabezal</t>
  </si>
  <si>
    <t>Refuerzo activo fpu=1960MPa</t>
  </si>
  <si>
    <t xml:space="preserve">kg </t>
  </si>
  <si>
    <t>Junta de dilatacion T-100</t>
  </si>
  <si>
    <t>Neopreno 400*400*20 DUREZA 60</t>
  </si>
  <si>
    <t xml:space="preserve">UND </t>
  </si>
  <si>
    <t>Neopreno 150*150*20 DUREZA 60</t>
  </si>
  <si>
    <t>Neopreno 300*400*52 DUREZA 60</t>
  </si>
  <si>
    <t>Material Filtrante</t>
  </si>
  <si>
    <t>Geotextil para Filtro Frances</t>
  </si>
  <si>
    <t>Tuberia perforada para Filtro</t>
  </si>
  <si>
    <t>Concreto de Estribos 28Mpa</t>
  </si>
  <si>
    <t>Excavación con máquina - incluye disposición final del material en escombrera autorizada.</t>
  </si>
  <si>
    <t>Transporte de material proveniente de Excavacion distancias mayores a 8 km</t>
  </si>
  <si>
    <t>m3-km</t>
  </si>
  <si>
    <t>Demolicion de Estructuras</t>
  </si>
  <si>
    <t>Concreto de Canales 28Mpa</t>
  </si>
  <si>
    <t>Tuberia de Aligeramiento 28"</t>
  </si>
  <si>
    <t>Tuberia de Aligeramiento 20"</t>
  </si>
  <si>
    <t>5. ESTRUCTURA DEL PAVIMENTO VIAS ( CONECTANTES-PROYECTO-CICLORUTAS )</t>
  </si>
  <si>
    <t>Base granular INV 330-07 (Comprende suministro, transporte, extendida, nivelación, humedecimiento y compactada del material)</t>
  </si>
  <si>
    <t>Sub-base granular INV SBG-2 (Comprende suministro, transporte, extendida, nivelación, humedecimiento y compactada del material)</t>
  </si>
  <si>
    <t>Riego de imprimación con emulsión asfáltica CRL-1 - ESP. 420-07 INV.</t>
  </si>
  <si>
    <t>Fresado capa asfáltica</t>
  </si>
  <si>
    <t>Mezcla densa en caliente mdc-2 asfalto Modificado(suministro, extendido, nivelación y compactación)</t>
  </si>
  <si>
    <t xml:space="preserve">6. REHABILITACION DE VIAS </t>
  </si>
  <si>
    <t>Base granular INV 330-07 (comprende suministro, transporte, extendida, nivelación, humedecimiento y compactada del material)</t>
  </si>
  <si>
    <t>Mezcla densa en caliente MDC-2 asfalto (suministro, extendido, nivelación y compactación)</t>
  </si>
  <si>
    <t>7. URBANISMO</t>
  </si>
  <si>
    <t>Canal De Desague Incluye: Rejilla Metalica Según Especificaciones Tecnicas.</t>
  </si>
  <si>
    <t xml:space="preserve">Suministro, transporte, e instalacion de losetas en concreto 20x20x4 cm color GRIS , Bicapa, Incluye arena de revoque para sello e instalacion estampillada en el concreto </t>
  </si>
  <si>
    <t xml:space="preserve">Suministro, transporte, e instalacion de losetas en concreto 20x20x4 cm color ROJO , Bicapa, Incluye arena de revoque para sello e instalacion estampillada en el concreto </t>
  </si>
  <si>
    <t xml:space="preserve">Suministro, transporte, e instalacion de losetas en concreto 20x20x4 cm color ROJO, Textura Toperol, Bicapa ,Incluye arena de revoque para sello e instalacion estampillada en el concreto </t>
  </si>
  <si>
    <t xml:space="preserve">Suministro, transporte, e instalacion de losetas en concreto 10x20x4 cm color ROJO, Textura Toperol, Bicapa ,Incluye arena de revoque para sello e instalacion estampillada en el concreto </t>
  </si>
  <si>
    <t>Construcción Losa Para Pavimento Rígido Espesor E=0,20 Mts. En Concreto Certificado De Mr-42 Incluye Refuerzo</t>
  </si>
  <si>
    <t>Piso en LOSETA  PREFABRICADA A50 (Suministro e Instalación. Incluye Base 4cm Mortero 2000 PSI y Arena de Sello)</t>
  </si>
  <si>
    <t>Demolición de pavimento flexible de espesor variable (incluye cargue y disposición final de escombros en escombrera autorizada).</t>
  </si>
  <si>
    <t>Demolición placas de concreto, rampas, andenes (incluye cargué y disposición final de escombros en escombrera autorizada).</t>
  </si>
  <si>
    <t>Excavación manual sin clasificar -incluye todo factor y disposición final del material en escombrera autorizada.</t>
  </si>
  <si>
    <t>8. ESTRUCTURA EN CONCRETO</t>
  </si>
  <si>
    <t>Sardinel En Concreto 21 Mpa 15 X 15 (Incluye Anclaje Y Refuerzo)</t>
  </si>
  <si>
    <t>Suministro E Instalacion Sardinel Prefabricado 0,15 X 0,45 X0,80 Mts, Incluye Excavación.</t>
  </si>
  <si>
    <t>Suministro E Instalacion Sardinel Prefabricado 0,10 X 0,30 X0,80 Mts, Incluye Excavación.</t>
  </si>
  <si>
    <t>Placa De Contrapiso En Concreto De 3.000 Psi - E=0.05 Mts. Incluye Malla Electrosoldada De 4 Mm. 15x15 Cms Y Polietileno Negro.</t>
  </si>
  <si>
    <t>Bordillo En Concreto Configurador De Rampas (Según Detalle)</t>
  </si>
  <si>
    <t>Construcción en sitio de banca TIPO 2 en concreto reforzado 3000 PSI, trapezoidal (especificación según diseño).</t>
  </si>
  <si>
    <t xml:space="preserve">und </t>
  </si>
  <si>
    <t>Bolardos En Hiero</t>
  </si>
  <si>
    <t>Construcción en sitio de alcorque para arboles existentes (según diseño)</t>
  </si>
  <si>
    <t>Cinta De Dilatacion En Concreto De 3000 P.S.I. Seccion 0,25m X 0,30m; Incluye Acero De Refuerzo Long 4#4 Y Estribos 1 #3 C/20cm</t>
  </si>
  <si>
    <t>Cinta De Confinamiento Para Canal De Desague En Concreto De 3000 P.S.I. Seccion 0,10m X 0,30m; Incluye Acero De Refuerzo Long 4#4 Y Estribos #3 C/20cm</t>
  </si>
  <si>
    <t>9. OBRAS EXTERIORES</t>
  </si>
  <si>
    <t>Basurera en acero inoxidable incluye pedestal metálico (incluye accesorios y materiales para su correcta instalación.</t>
  </si>
  <si>
    <t>Suministro Y Siembra De Matas</t>
  </si>
  <si>
    <t>Tala De Arboles H&gt;9m De Altura, Destronque Y Extraccion De Raiz, Con Personal Certificado Para Trabajos En Altura, Incluye, Permisos Ante Autoridad Competente, Compensación Ambiental, Equipo De Seguridad En Altura, Corte, Retiro Y Disposición Final.</t>
  </si>
  <si>
    <t>Poda De Follaje De Arboles, Con Personal Certificado Para Trabajos En Altura, Incluye, Equipo De Seguridad En Altura, Corte, Retiro Y Disposición Final.</t>
  </si>
  <si>
    <t>Acondicionamiento De Raíz En Arboles Incluye, Corte, Retiro Y Disposición Final</t>
  </si>
  <si>
    <t>Tala De Arboles 6&lt;H&gt;9m De Altura Y Destronque Y Extraccion De Raiz, Con Personal Certificado Para Trabajos En Altura, Incluye, Permisos Ante Autoridad Competente, Compensacion Ambiental, Equipo De Seguridad En Altura, Corte, Retiro Y Disposición Final.</t>
  </si>
  <si>
    <t>Tala De Arboles 3&lt;H&gt;6m De Altura Y Destronque Y Extraccion De Raiz, Con Personal Certificado Para Trabajos En Altura, Incluye, Permisos Ante Autoridad Competente, Compensacion Ambiental, Equipo De Seguridad En Altura, Corte, Retiro Y Disposición Final.</t>
  </si>
  <si>
    <t>Tala De Arboles De H&lt;3m Altura Y Destronque Y Extraccion De Raiz, Con Personal Certificado Para Trabajos En Altura, Incluye, Permisos Ante Autoridad Competente, Compensación Ambiental, Equipo De Seguridad En Altura, Corte, Retiro Y Disposición Final.</t>
  </si>
  <si>
    <t>10. SEÑALIZACION VIAL</t>
  </si>
  <si>
    <t>Suministro y aplicación de resina termoplástica 2,3mm a= 0,12 cm, para líneas de demarcación, incluye micro-esferas. Línea continua.</t>
  </si>
  <si>
    <t>Suministro y aplicación de resina termoplástica 2,3 mm a= 0,12 cm, para líneas de demarcación, incluye micro-esfera. Línea discontinua.</t>
  </si>
  <si>
    <t>Señalización vertical de tránsito ESP. 710,07 INV.</t>
  </si>
  <si>
    <t>Tacha reflectiva bidireccional ESP.701-07 INV.</t>
  </si>
  <si>
    <t>11. REDES</t>
  </si>
  <si>
    <t xml:space="preserve">TRASLADO DE REDES </t>
  </si>
  <si>
    <t>TRASLADO DE REDES DE ACUEDUCTO</t>
  </si>
  <si>
    <t>Relleno de brecha con material de sub base granular</t>
  </si>
  <si>
    <t>Suministro e Instalacion Tuberia Acueducto 30"</t>
  </si>
  <si>
    <t>Suministro e Instalacion Tuberia Acueducto 20"</t>
  </si>
  <si>
    <t>Suministro e Instalacion Tuberia Acueducto 16"</t>
  </si>
  <si>
    <t>Suministro e Instalacion Tuberia Acueducto 6"</t>
  </si>
  <si>
    <t>Suministro e Instalacion Tuberia Acueducto 3"</t>
  </si>
  <si>
    <t xml:space="preserve">Suministro e Instalacion Codo 30" - 8° </t>
  </si>
  <si>
    <t xml:space="preserve">Suministro e Instalacion TEE 30" x 20" x 16" </t>
  </si>
  <si>
    <t xml:space="preserve">Suministro e Instalacion Codo 20" - 90° </t>
  </si>
  <si>
    <t xml:space="preserve">Suministro e Instalacion TEE 20" x 20" x 6" </t>
  </si>
  <si>
    <t>Suministro e Instalacion Valvula 30"</t>
  </si>
  <si>
    <t>Suministro e Instalacion Valvula 20"</t>
  </si>
  <si>
    <t>Suministro e Instalacion Union 20"</t>
  </si>
  <si>
    <t>Suministro e Instalacion Union 30"</t>
  </si>
  <si>
    <t>Suministro e Instalacion Hidrante 6"</t>
  </si>
  <si>
    <t>TRASLADO DE REDES DE ENERGIA</t>
  </si>
  <si>
    <t>Desmonte de red de media tensión de 13.8 KV</t>
  </si>
  <si>
    <t>Desmonte de red de media tensión de 34.5 KV</t>
  </si>
  <si>
    <t>Desmonte de Estructura de Retension o Suspension de 13.8 KV</t>
  </si>
  <si>
    <t>Desmonte de Estructura de Retension o suspension de 34.5 KV</t>
  </si>
  <si>
    <t>Desmonte de Red de Baja Tension y Accesorios con Entrega en Almacen</t>
  </si>
  <si>
    <t>Desmonte de Poste de concreto de 8 m con entrega en almacen</t>
  </si>
  <si>
    <t>Desmonte de Poste de Concreto de 14 m con Entrega en almacen</t>
  </si>
  <si>
    <t>Desmonte de Poste Metalico de 8 a 14 m con Entrega en almacen</t>
  </si>
  <si>
    <t>Desmonte de Poste de Madera de 8 a 12 m con entrega en Almacen</t>
  </si>
  <si>
    <t>Desmonte de Luminaria de Alumbrado Publico con Entrega en Almacen</t>
  </si>
  <si>
    <t xml:space="preserve"> Suministro y montaje de de Red de Media Tension de 13,8 KV con tres conductores No.1/0  ACRS</t>
  </si>
  <si>
    <t>Suministro y montaje de de Red de Media Tension de 34,5 KV con tres conductores No.4/0  ACRS</t>
  </si>
  <si>
    <t xml:space="preserve"> Suministro e Instalación de Red de Media Tension de 13.8 KV (Subterranea) Conductor No.1/0 AWG Aislado XLPE</t>
  </si>
  <si>
    <t xml:space="preserve"> Suministro e  Instalación de Red de Media Tension de 34.5 KV (Subterranea) Conductor  No. 4/0 AWG Aislado XLPE</t>
  </si>
  <si>
    <t xml:space="preserve"> Suministro e Instalación poste de concreto de 14 m, 1350 kg cualquier tipo de terreno. Incluye suministro de recebo y cimentación.</t>
  </si>
  <si>
    <t>Instalación de estructura LA113 para circuito urbano 34.5 KV retención doble</t>
  </si>
  <si>
    <t>Instalación de estructura LA203 para Circuito primario sencillo construcción tangencial en ángulo</t>
  </si>
  <si>
    <t>Instalación de estructura LA106 para Circuito urbano 34,5 kV cambio de ángulo a 90º con retención horizontal.</t>
  </si>
  <si>
    <t>Instalación de estructura LA163 para Retención doble circuito urbano 34,5 kV con circuito primario sencillo 11,4 kV en construcción tangencial</t>
  </si>
  <si>
    <t>Instalación de estructura LA210 para Circuito primario sencillo con derivación a 90º retención superior existente</t>
  </si>
  <si>
    <t>Instalación de estructura LA120 para Circuito urbano 34,5 kV cruce subterraneo de vías.</t>
  </si>
  <si>
    <t>Instalación de estructura LA220 para  Circuito primario sencillo cruce subterráneo de vías.</t>
  </si>
  <si>
    <t>Instalación de estructura LA 104 para Circuito Urbano 34.5KV Construcción en bandera</t>
  </si>
  <si>
    <t>Instalación de estructura LA 204 para Circuito Prinmario 13.2KV Construcción Bandera 2.5m</t>
  </si>
  <si>
    <t>Instalación Celda preformada de 600A A 15 KV</t>
  </si>
  <si>
    <t>Instalación de CS 290 para Caja de maniobras de media tensión</t>
  </si>
  <si>
    <t>Instalacion de CS 276 para Caja de inspección doble para canalización de M.T. y B.T.</t>
  </si>
  <si>
    <t>Instalacion de CS212 de ductos,  rellenos. 6 ductos diámetro Ø 6"</t>
  </si>
  <si>
    <t>Instalación de CS211-1 para Cruce de vías V0, V1 y V2. Detalles ductos, rellenos, 9 ductos diámetro Ø 6 "</t>
  </si>
  <si>
    <t>Maniobra en Linea Viva para red de 13.8 KV</t>
  </si>
  <si>
    <t>Maniobra en Linea Viva para red de 34.5KV</t>
  </si>
  <si>
    <t>Maniobra de corte y conexion para red de 13.8 KV en Ausencia de Tension</t>
  </si>
  <si>
    <t>Maniobra de corte y conexion para red de 34.5 Kv en Ausencia de Tensión</t>
  </si>
  <si>
    <t>Certificacion de Red de MT de 13.8 KV</t>
  </si>
  <si>
    <t>kml</t>
  </si>
  <si>
    <t>Certificacion de Red de MT de 34.5 KV</t>
  </si>
  <si>
    <t>Certificacion de Montaje de Transformador</t>
  </si>
  <si>
    <t>Suministro e Instalacio tuberia conduit 2"</t>
  </si>
  <si>
    <t xml:space="preserve">TRASLADO DE REDES DE  GAS </t>
  </si>
  <si>
    <t xml:space="preserve">movilizacion red de gas </t>
  </si>
  <si>
    <t>gl</t>
  </si>
  <si>
    <t xml:space="preserve">CONSTRUCCION DE REDES </t>
  </si>
  <si>
    <t>CONSTRUCCION DE REDES DE ALCANTARILLADO</t>
  </si>
  <si>
    <t>Suministro e Instalacion Tuberia Alcantarillado 14"</t>
  </si>
  <si>
    <t>Suministro e Instalacion Tuberia Alcantarillado 18"</t>
  </si>
  <si>
    <t>Suministro e Instalacion Tuberia Alcantarillado 20"</t>
  </si>
  <si>
    <t>Suministro e Instalacion Tuberia Alcantarillado 24"</t>
  </si>
  <si>
    <t>Suministro e Instalacion Tuberia Alcantarillado 36"</t>
  </si>
  <si>
    <t>Pozos de Inspeccion 0&lt;H&lt;4</t>
  </si>
  <si>
    <t xml:space="preserve">Sumideros </t>
  </si>
  <si>
    <t>Suministro e Instalacion Tuberia Alcantarillado 30"</t>
  </si>
  <si>
    <t>Domiciliarias de Acueducto</t>
  </si>
  <si>
    <t>Domiciliarias de Alcantarillado</t>
  </si>
  <si>
    <t>Domiciliarias de Gas</t>
  </si>
  <si>
    <t>CONSTRUCCION DE REDES DE ACUEDUCTO</t>
  </si>
  <si>
    <t xml:space="preserve">12. PLAN DE MANEJO DE TRANSITO </t>
  </si>
  <si>
    <t>Señalización vertical</t>
  </si>
  <si>
    <t>Pasacalles (Incluye instalacion )</t>
  </si>
  <si>
    <t>Barricada plastica rellenable o maletin</t>
  </si>
  <si>
    <t>Colombina</t>
  </si>
  <si>
    <t>Barricada metalica</t>
  </si>
  <si>
    <t xml:space="preserve">Cinta plástica demarcación </t>
  </si>
  <si>
    <t>Comisión inspectora (Ing Civil + 1 ayudante)</t>
  </si>
  <si>
    <t>Mes</t>
  </si>
  <si>
    <t>Banderero Diurno y nocturno ( 5 PALETEROS  2 TURNOS FASE 1)+ (4 PALETEROS 3 TURNOS      FASES 2-3)</t>
  </si>
  <si>
    <t>Jornal</t>
  </si>
  <si>
    <t>Volantes informativos en las cuatro fases de implementacion del P.M.T</t>
  </si>
  <si>
    <t>Cuñas radiales P.M.T</t>
  </si>
  <si>
    <t xml:space="preserve">Video estado de vias P.M.T antes de intervencion </t>
  </si>
  <si>
    <t>Polisombra sendero peatonal</t>
  </si>
  <si>
    <t>Marca Vial con pintura en frio</t>
  </si>
  <si>
    <t>actas de vecindad desvios ( inicio y cierre)</t>
  </si>
  <si>
    <t>lamparas solares tipo flasher</t>
  </si>
  <si>
    <t xml:space="preserve">resalto vial en plastico de alta resistencia </t>
  </si>
  <si>
    <t>Paletas pare y siga Grande</t>
  </si>
  <si>
    <t>radiotelefonos marca motorola EP-150 8 canales</t>
  </si>
  <si>
    <t xml:space="preserve">13- PLAN DE MANEJO AMBIENTAL P.M.A </t>
  </si>
  <si>
    <t>Volante informativo para las reuniones Informativas, Inicio avance y cierre de obra, (Volantes papel bond de 150 gramos, full color) 500 volantes informativos  de Inicio -500 volantes informativos de  avance de obra y 500 volantes de - Final de Obra.</t>
  </si>
  <si>
    <t>UND</t>
  </si>
  <si>
    <t>Volante invitación de reuniones extraordinarias en fotocopia a color, para Reuniones del Comité de Orientación y Atención a la Ciudadanía.</t>
  </si>
  <si>
    <t>Pendon de lona banner de 2x1 metros, incluye araña.</t>
  </si>
  <si>
    <t xml:space="preserve">Perifoneo Información de inicio avance y final de obra(Por 3 dias c/u.) </t>
  </si>
  <si>
    <t>Afiches de invitacion a reunion inicio, avance y cierre</t>
  </si>
  <si>
    <t>Difusión radial de las actividades de Obra (Información Comunidad Neiva incio  previsto de la obra 5 dias , y aviso de cortes de servicios publicos 6 dias  previstos agua y energía )</t>
  </si>
  <si>
    <t>Elaboracion video presentación proyecto Intercambiador  PMT en modo didactico.</t>
  </si>
  <si>
    <t xml:space="preserve">Aviso de prensa Inicio de Obra en dos periodicos de difusion regional </t>
  </si>
  <si>
    <t xml:space="preserve">Elaboracion video presentación proyecto Intercambiador </t>
  </si>
  <si>
    <t xml:space="preserve">Difusion pausa Publicitaria en Canal de Television  Local,Dos minutos en emisión central por seis dias  </t>
  </si>
  <si>
    <t>Aviso de Prensa Comunicación de Ofertas de Empleo a la Comunidad</t>
  </si>
  <si>
    <t xml:space="preserve">Levantamiento acta de vecindad Tanque UMI (Alquiler de equipos: Andamios multireccional móvil con viga reforzada, Equipo de rescate, Equipo de TSA, Equipos de iluminación, ventilación y conexiones eléctricas, transporte, mediciones preventivas, actualizaciones del documento procedimiento de rescate en alturas y espacios confinados, asistencia técnica y acompañamiento técnico por el tiempo de la actividad) </t>
  </si>
  <si>
    <t>Cierre acta de vecindad Tanque de Unidad Materno Infantil (Alquiler de equipos: Andamios multireccional móvil con viga reforzada, Equipo de rescate, Equipo de TSA, Equipos de iluminación, ventilación y conexiones eléctricas, transporte, mediciones preventivas, actualizaciones del documento procedimiento de rescate en alturas y espacios confinados, asistencia técnica y acompañamiento técnico por el tiempo de la actividad)</t>
  </si>
  <si>
    <t xml:space="preserve">levantamiento actas de vecindad </t>
  </si>
  <si>
    <t>levatamiento de actas de cierre</t>
  </si>
  <si>
    <t>Montaje de PAC dotado, incluye TV, silla, escritorio, tablero, equipo de cómputo conexiones, aviso punto de atención PAC.</t>
  </si>
  <si>
    <t xml:space="preserve">Elaboración ,ejecución y tabulación de la encuesta final de satisfacción del plan de gestión social, incluye encuestador puerta a puerta </t>
  </si>
  <si>
    <t>GL</t>
  </si>
  <si>
    <t>Realizacion de talleres de sostenibilidad ambiental incluye(Alquiler de equipo de proyección, Alquiler de sitio, Refrigerios, Papeleria, Alquiler equipo sonido, Alquiler sillas, Transporte Elementos)</t>
  </si>
  <si>
    <t>Reuniones del Comité de Orientación y Atención a la Ciudadanía incluye reuniones de socializacion de inicio, avance y cierre de obra</t>
  </si>
  <si>
    <t>Taller socio-ambiental teórico-práctico al personal de obra y contratista (Incluye Material de divulgación, Alquiler de equipo de proyección, Alquiler de sitio, Refrigerios, Papeleria, Alquiler equipo sonido, Alquiler sillas, Transporte Elementos)</t>
  </si>
  <si>
    <t>Traslado de árboles (incluye personal, transporte, siembra, Fertilizantes y mantenimiento durante 6 meses antes de finalizar obra)</t>
  </si>
  <si>
    <t>Compra de árboles (Especies nativas compensación permiso CAM)</t>
  </si>
  <si>
    <t>Mantenimiento de 2.595 árboles durante 1 año o que alcancen la altura mínima de 2 metros.</t>
  </si>
  <si>
    <t>UND/MES</t>
  </si>
  <si>
    <t>Tela Verde Para Cerramiento</t>
  </si>
  <si>
    <t>Polines en madera para cerramiento</t>
  </si>
  <si>
    <t>Polisombra de aislamiento de demoliciones</t>
  </si>
  <si>
    <t xml:space="preserve">ML </t>
  </si>
  <si>
    <t>Polines para cubrimiento</t>
  </si>
  <si>
    <t>Plástico negro calibre 6 para cubrimiento de material y escombros</t>
  </si>
  <si>
    <t>M2</t>
  </si>
  <si>
    <t>Delimitación de zonas de almacenamiento de los materiales con polisombra</t>
  </si>
  <si>
    <t>Canecas de almacenamiento  con capacidad de 55 galones</t>
  </si>
  <si>
    <t>Geotextil para mezclas de concreto</t>
  </si>
  <si>
    <t>Demarcación de Materiales kit (4 Colombinas con cinta reflectiva y cinta de seguridad preventiva)</t>
  </si>
  <si>
    <t>Adecuación del Campamento Instalacion electricas +acueducto (pago de servicios )</t>
  </si>
  <si>
    <t>Alquiler de Baños Portátiles (incluye instalación,limpieza y mantenimiento)</t>
  </si>
  <si>
    <t>UND-MES</t>
  </si>
  <si>
    <t>Punto Ecológico con 3 canecas (clasificación)</t>
  </si>
  <si>
    <t>Paquete de Bolsa Industrial de Cada Colorx 10 Unidades</t>
  </si>
  <si>
    <t>PAQUETE * 10 UND</t>
  </si>
  <si>
    <t xml:space="preserve">Kit de Derrames contiene barreras absorbente oleofilicos, 1”y media y 3” diámetro, paquete de bolsa para residuos, pala plástica, pica anti explosión, mascara respiradora contra productos químicos, traje tyvek, macilla e tóxica, taco y madera, martillo de goma,4 pares de guantes de nitrilo, mono gafas. </t>
  </si>
  <si>
    <t>Malla polisombra para proteger 11 sumideros (ancho 3 m, referencia 70%)</t>
  </si>
  <si>
    <t>Herramientas,Kit de Elementos de Aseo (Escobas, Palas)</t>
  </si>
  <si>
    <t>Brigada de orden y aseo 2 brigadas de 2 personas</t>
  </si>
  <si>
    <t>MES</t>
  </si>
  <si>
    <t>Evaluacion y seguimiento al permiso de ocupacion de cauce</t>
  </si>
  <si>
    <t>compensación  permiso ocupacion de cauce ( compra de alevinos,incluye traslado y certificacion)</t>
  </si>
  <si>
    <t>Cerramiento protección Quebrada La Toma</t>
  </si>
  <si>
    <t xml:space="preserve">Monitoreo Quebrada la toma, Incluye laboratorio Certificado Secretaria de Salud. </t>
  </si>
  <si>
    <t>Monitoreo de ruido Tipo I calibrado y trípode, incluye informe de Higienista.</t>
  </si>
  <si>
    <t>C/3 meses</t>
  </si>
  <si>
    <t>Control de material particulado humectación de vías, senderos peatonales, frentes de obra</t>
  </si>
  <si>
    <t>Viaje</t>
  </si>
  <si>
    <t>Tela de cerramiento para  aislamiento de obra, incluye estructura de guadua</t>
  </si>
  <si>
    <t>Charlas sobre hallazgos arqueológicos</t>
  </si>
  <si>
    <t>Concepto Arqueologico, Arqueólogo certificado al ICANH, Incluye supervisión en actividades de excavación</t>
  </si>
  <si>
    <t>Camilla Rígida con Inmovilizadores</t>
  </si>
  <si>
    <t>Kit de rescate para trabajos en alturas</t>
  </si>
  <si>
    <t>Kit de rescate espacio confinado</t>
  </si>
  <si>
    <t>Oximetro</t>
  </si>
  <si>
    <t>Medidor de concentracion de gases trabajos en espacios confinados</t>
  </si>
  <si>
    <t>Mascarillas unidireccionales AMBU</t>
  </si>
  <si>
    <t>Kit Inmovilizacion (Extremidades)</t>
  </si>
  <si>
    <t>Suministro e instalacion alarma de emergencia campamento</t>
  </si>
  <si>
    <t>Inmovilizador cervical</t>
  </si>
  <si>
    <t>Botiquín básico para primeros auxilios</t>
  </si>
  <si>
    <t>Extintores de polvo químico seco  ABC 20 lbs</t>
  </si>
  <si>
    <t>Extintores de Solkaflam</t>
  </si>
  <si>
    <t>pitos</t>
  </si>
  <si>
    <t>Megáfonos</t>
  </si>
  <si>
    <t>Señalizacion de emergencia Campamento</t>
  </si>
  <si>
    <t>hachas</t>
  </si>
  <si>
    <t>extintor satelital</t>
  </si>
  <si>
    <t>estacion lava ojos</t>
  </si>
  <si>
    <t>Talleres de Capacitación y entrenamiento personal</t>
  </si>
  <si>
    <t xml:space="preserve">Equipos y herramientas del plan de contingencia incluye radios, barreras, chalecos </t>
  </si>
  <si>
    <t>VALOR TOTAL DEL COSTO DIRECTO:</t>
  </si>
  <si>
    <t xml:space="preserve">A.I.U </t>
  </si>
  <si>
    <t>ADMINISTRACIÓN:</t>
  </si>
  <si>
    <t>IMPREVISTOS :</t>
  </si>
  <si>
    <t>UTILIDAD:</t>
  </si>
  <si>
    <t xml:space="preserve"> VALOR ESTUDIOS Y DISEÑOS</t>
  </si>
  <si>
    <t>VALOR INICIAL DEL CONTRATO:</t>
  </si>
  <si>
    <t xml:space="preserve"> VALOR  TOTAL CONTRATO  CON DISEÑOS</t>
  </si>
  <si>
    <t>VALOR TOTAL DEL CORTE DE OBRA:</t>
  </si>
  <si>
    <t>AMORTIZACION DE ANTICIPO:</t>
  </si>
  <si>
    <t>VALOR A PAGAR EN EL ACTA:</t>
  </si>
  <si>
    <t>PAGADO ANTERIOR:</t>
  </si>
  <si>
    <t>PAGADO TOTAL:</t>
  </si>
  <si>
    <t xml:space="preserve">CARLOS FELIPE CALDERON ROSERO </t>
  </si>
  <si>
    <t>DORIAN ALBERTO BARRERO</t>
  </si>
  <si>
    <t>REPRESENTANTE LEGAL CONTRATISTA</t>
  </si>
  <si>
    <t>REPRESENTANTE LEGAL INTERVENTORIA</t>
  </si>
  <si>
    <t>NP-4</t>
  </si>
  <si>
    <t xml:space="preserve">Adaptador bridado 30" L =700 mm </t>
  </si>
  <si>
    <t>NP-5</t>
  </si>
  <si>
    <t>Suministro e instalacion Union tipo Dresser de 30"</t>
  </si>
  <si>
    <t>Suministro e instalacion de codo 30" x 45° BR x ESPIGO</t>
  </si>
  <si>
    <t>NP-6</t>
  </si>
  <si>
    <t>NP-7</t>
  </si>
  <si>
    <t>Pasamuro 30" L=900 mm  BR x L x Z</t>
  </si>
  <si>
    <t>NP-8</t>
  </si>
  <si>
    <t xml:space="preserve">Suministro e Instalacion TEE 30" x 16" BR x BR </t>
  </si>
  <si>
    <t>Suministro e instalacion de Valvula  16 " BRx BR doble excentricidad</t>
  </si>
  <si>
    <t>NP-9</t>
  </si>
  <si>
    <t>NP-11</t>
  </si>
  <si>
    <t xml:space="preserve">Adaptador 16" BR x L - L =700 mm </t>
  </si>
  <si>
    <t>NP-12</t>
  </si>
  <si>
    <t>NP-13</t>
  </si>
  <si>
    <t>Pasamuro 16" L=900 mm   L x Z</t>
  </si>
  <si>
    <t>NP-14</t>
  </si>
  <si>
    <t>Reduccion de 30" a 20" BR - L= 600 mm</t>
  </si>
  <si>
    <t>NP-15</t>
  </si>
  <si>
    <t>Suministro e Instalacion de Niple  20" -BR x L- L=70mm</t>
  </si>
  <si>
    <t>NP-16</t>
  </si>
  <si>
    <t>Suministro e Instalacion Union Tipo Dresser de 20"</t>
  </si>
  <si>
    <t>Pasamuro de 20" L=900mm - L x L x Z</t>
  </si>
  <si>
    <t>NP-17</t>
  </si>
  <si>
    <t>Desvio con angulo 45° en 20" sobre una altura de 2.15 mts extension 3mts</t>
  </si>
  <si>
    <t>NP-18</t>
  </si>
  <si>
    <t>NP-19</t>
  </si>
  <si>
    <t xml:space="preserve">Suministro e Instalacion TEE 20" x 6" BR x BR </t>
  </si>
  <si>
    <t>NP-20</t>
  </si>
  <si>
    <t>Suministro e Instalacion Union Tipo Dresser de 6"</t>
  </si>
  <si>
    <t xml:space="preserve">Suministro e instalacion de Valvula de 6" sello elastico </t>
  </si>
  <si>
    <t>NP-21</t>
  </si>
  <si>
    <t>NP-22</t>
  </si>
  <si>
    <t xml:space="preserve">Suministro e instalacion semicodo de 20" x 45° </t>
  </si>
  <si>
    <t>NP-23</t>
  </si>
  <si>
    <t>Desvio con angulo 45° en 16" sobre una altura de 1.345 mts extension 2.5 mts</t>
  </si>
  <si>
    <t>NP-25</t>
  </si>
  <si>
    <t xml:space="preserve">Tuberia de 4" RDE 21 </t>
  </si>
  <si>
    <t>NP-26</t>
  </si>
  <si>
    <t>Codo de Gran radio 4" PVC</t>
  </si>
  <si>
    <t>NP-27</t>
  </si>
  <si>
    <t xml:space="preserve">Codo Soldado 4" x 90° </t>
  </si>
  <si>
    <t>NP-28</t>
  </si>
  <si>
    <t xml:space="preserve">TEE 4" a 3" union Z </t>
  </si>
  <si>
    <t>NP-29</t>
  </si>
  <si>
    <t xml:space="preserve">Valvula de 3" </t>
  </si>
  <si>
    <t>NP-30</t>
  </si>
  <si>
    <t>NP-31</t>
  </si>
  <si>
    <t>Union de reparacion 3" soldada</t>
  </si>
  <si>
    <t xml:space="preserve">Union 4" union Z </t>
  </si>
  <si>
    <t>NP-32</t>
  </si>
  <si>
    <t>NP-33</t>
  </si>
  <si>
    <t xml:space="preserve">Hidrante    4" H.D </t>
  </si>
  <si>
    <t>NP-34</t>
  </si>
  <si>
    <t>Union tipo dresser  de 4"</t>
  </si>
  <si>
    <t>NP-35</t>
  </si>
  <si>
    <t>Union tipo dresser  de 3"</t>
  </si>
  <si>
    <t xml:space="preserve">Plafones camaras </t>
  </si>
  <si>
    <t>NP-36</t>
  </si>
  <si>
    <t>NP-38</t>
  </si>
  <si>
    <t xml:space="preserve">Tapones de prueba de 20" </t>
  </si>
  <si>
    <t>NP-39</t>
  </si>
  <si>
    <t xml:space="preserve">Tapones de prueba de 30" </t>
  </si>
  <si>
    <t>NP-40</t>
  </si>
  <si>
    <t>NP-41</t>
  </si>
  <si>
    <t xml:space="preserve">Tapa chorotes </t>
  </si>
  <si>
    <t xml:space="preserve">Concreto Box coulvert </t>
  </si>
  <si>
    <t>NP-42</t>
  </si>
  <si>
    <t>Anclajes en concreto de 1/2" Incluye acero de refuerzo</t>
  </si>
  <si>
    <t>Und</t>
  </si>
  <si>
    <t xml:space="preserve">Concreto  Anclajes </t>
  </si>
  <si>
    <t>NP-45</t>
  </si>
  <si>
    <t>NP-1</t>
  </si>
  <si>
    <t>NP-2</t>
  </si>
  <si>
    <t>Pintura Tipo trafico sobre concreto  -New jersey</t>
  </si>
  <si>
    <t>NP-3</t>
  </si>
  <si>
    <t xml:space="preserve">Rellenos para Estructuras </t>
  </si>
  <si>
    <t>NP-10</t>
  </si>
  <si>
    <t xml:space="preserve">Concreto Cajas Enmalle acueducto 28 Mpa </t>
  </si>
  <si>
    <t>Suministro e instalacion Union tipo Dresser de 16"</t>
  </si>
  <si>
    <t>NP-24</t>
  </si>
  <si>
    <t xml:space="preserve">Concreto cajas de alcantarillado </t>
  </si>
  <si>
    <t>NP-37</t>
  </si>
  <si>
    <t xml:space="preserve">Prueba red de acueducto de 30" y 20" </t>
  </si>
  <si>
    <t>NP-43</t>
  </si>
  <si>
    <t>Impermeabilizacion losa</t>
  </si>
  <si>
    <t>NP-44</t>
  </si>
  <si>
    <t>Compatacion de Material de Fresado</t>
  </si>
  <si>
    <t>NP-46</t>
  </si>
  <si>
    <t>NP-47</t>
  </si>
  <si>
    <t>semicodo de 3" x 45°</t>
  </si>
  <si>
    <t xml:space="preserve">Extension de Materia de Fresado </t>
  </si>
  <si>
    <t xml:space="preserve">conformacion y compactacion de subrasante </t>
  </si>
  <si>
    <t>ITEMS NO PREVISTO</t>
  </si>
  <si>
    <t>OBRA EJECUTADA                                 (PRESENTE ACTA )</t>
  </si>
  <si>
    <t xml:space="preserve">Prefabricado soporte Baranda vehicular </t>
  </si>
  <si>
    <t>NP-48</t>
  </si>
  <si>
    <t xml:space="preserve">Viga Solera </t>
  </si>
  <si>
    <t>NP-49</t>
  </si>
  <si>
    <t>Enmalle valvula de 30 " calle 18 con cra 15B</t>
  </si>
  <si>
    <t>NP-50</t>
  </si>
  <si>
    <t>Enmalle tuberia de 20" cra 16 con cra 15b</t>
  </si>
  <si>
    <t>NP-51</t>
  </si>
  <si>
    <t>Enmalle tuberia de 4" con tuberia de 20" cra 15B con calle 14</t>
  </si>
  <si>
    <t>NP-52</t>
  </si>
  <si>
    <t xml:space="preserve">Enmalle tuberia 20"  en la calle 9 con cra 16 </t>
  </si>
  <si>
    <t>NP-53</t>
  </si>
  <si>
    <t>Enmalle TEE AC Carrera 16 con calle 13 A</t>
  </si>
  <si>
    <t>30 DE JUNIO DE 2018</t>
  </si>
  <si>
    <t>N° 15</t>
  </si>
  <si>
    <t xml:space="preserve">WILMAR CAMPO BENAVIDES </t>
  </si>
  <si>
    <t>RESIDENTE DE OBRA CONTRATISTA</t>
  </si>
  <si>
    <t>LUIS ESTEBAN BARACALDO</t>
  </si>
  <si>
    <t xml:space="preserve">RESIDENTE DE OBRA  INTERVENTORIA </t>
  </si>
  <si>
    <t>JORGE HERNAN POLANIA</t>
  </si>
  <si>
    <t xml:space="preserve">DIRECTOR DE OBRA INTERVENTORIA </t>
  </si>
  <si>
    <t xml:space="preserve">MAYORES Y MENORES CANTIDADES DE OBRA </t>
  </si>
  <si>
    <t>qwd</t>
  </si>
  <si>
    <t>N° 16</t>
  </si>
  <si>
    <t>ING. WILMAR CAMPO BENAVIDES</t>
  </si>
  <si>
    <t xml:space="preserve">RESIDENTE DE OBRA CONTRATISTA </t>
  </si>
  <si>
    <t>DIRECTOR DE OBRA INTERVENTORIA</t>
  </si>
  <si>
    <t xml:space="preserve">ING.JORGE HERNAN POLANIA </t>
  </si>
  <si>
    <t xml:space="preserve">ING. LUIS ESTEBAN BARACALDO </t>
  </si>
  <si>
    <t xml:space="preserve">RESIDENTE DE OBRA INTERVENTORIA </t>
  </si>
  <si>
    <t>11 DE AGOSTO  DE 2018</t>
  </si>
  <si>
    <t>N° 17</t>
  </si>
  <si>
    <t>15 DE AGOSTO DE 2018</t>
  </si>
  <si>
    <t xml:space="preserve">2 MESES </t>
  </si>
  <si>
    <t xml:space="preserve">20 MESES </t>
  </si>
  <si>
    <t>24 DE AGOSTO DE 2018</t>
  </si>
  <si>
    <t xml:space="preserve"> ING. WILMAR CAMPO BENAVIDES</t>
  </si>
  <si>
    <t xml:space="preserve">ING. JORGE HERNAN POLANIA </t>
  </si>
  <si>
    <t>15 DE SEPTIMEBRE DE 2018</t>
  </si>
  <si>
    <t>N° 18</t>
  </si>
  <si>
    <t>24 DE SEPTIEMBRE DE 2018</t>
  </si>
  <si>
    <t>AMORTIZACION ACTA REDES N° 17</t>
  </si>
  <si>
    <t>N° 20</t>
  </si>
  <si>
    <t>24 DE NOVIEMBRE DE 2018</t>
  </si>
  <si>
    <t>30 DE OCTUBRE  DE 2018</t>
  </si>
  <si>
    <t>NP-54</t>
  </si>
  <si>
    <t xml:space="preserve"> Suministro e Instalación de Red de Media Tension de 13.8 KV (Subterranea) Conductor No.2/0 AWG Aislado XLPE</t>
  </si>
  <si>
    <t>NP-55</t>
  </si>
  <si>
    <t>Suministro e Instalacion Poste de Concreto de 12 mx 510 Kg-f</t>
  </si>
  <si>
    <t>NP-56</t>
  </si>
  <si>
    <t xml:space="preserve">Templetes en Media Tension para Poste </t>
  </si>
  <si>
    <t>NP-57</t>
  </si>
  <si>
    <t>Suministro e Instalacion de Cable ACSR 1/0 AWG para LMT acometida Estadio Guillermo Plazas</t>
  </si>
  <si>
    <t>NP-58</t>
  </si>
  <si>
    <t>Vestida Estructura con cruceta Doble y retenidad para Red de 13,8 KV, Inc. Ascesorios , aisladores</t>
  </si>
  <si>
    <t>NP-59</t>
  </si>
  <si>
    <t>Descope de linea de Media Tension 13.8 Kv en afloramiento Nodo llegada Estadio GPA</t>
  </si>
  <si>
    <t>NP-60</t>
  </si>
  <si>
    <t>Suministro y Montaje de Estructura de Afloramiento de Red Subterranea 34.5 KV</t>
  </si>
  <si>
    <t>NP-61</t>
  </si>
  <si>
    <t xml:space="preserve">Cuchillas de Corte  de 34.5 KV </t>
  </si>
  <si>
    <t xml:space="preserve">NP-62 </t>
  </si>
  <si>
    <t>Suministro e Instalacio tuberia conduit 1" ( son dos ductos) alumbrado Publico</t>
  </si>
  <si>
    <t>NP-63</t>
  </si>
  <si>
    <t xml:space="preserve">Instalación de CS 274 para Redes de baja Tension para Alumbrado Publico </t>
  </si>
  <si>
    <t>NP-64</t>
  </si>
  <si>
    <t>Salida de Iluminacion para Lampara CPY ( incluye tuberia PVC de 1" con ducto de reserva + ascesorios de instalacion sobre placa de  concreto )</t>
  </si>
  <si>
    <t>NP-65</t>
  </si>
  <si>
    <t>Marca vial con pintura termoplastica</t>
  </si>
  <si>
    <t>NP-66</t>
  </si>
  <si>
    <t>Señal vertical tipo Bandera ( incluye Instalacion)</t>
  </si>
  <si>
    <t>NP-67</t>
  </si>
  <si>
    <t>Delineador Tubular Flexible</t>
  </si>
  <si>
    <t>NP-68</t>
  </si>
  <si>
    <t xml:space="preserve">Bordillo No traspasable </t>
  </si>
  <si>
    <t>NP-69</t>
  </si>
  <si>
    <t>Anclaje piramidal para Poste T1/ T2</t>
  </si>
  <si>
    <t>NP-70</t>
  </si>
  <si>
    <t xml:space="preserve">Pedestal para Equipo de Control </t>
  </si>
  <si>
    <t>NP-71</t>
  </si>
  <si>
    <t>Caja en Concreto de 40 x 40 con Tapa</t>
  </si>
  <si>
    <t>NP-72</t>
  </si>
  <si>
    <t xml:space="preserve">Ducto en PVC D= 2" ( Trafico Pesado ) Semaforizacion </t>
  </si>
  <si>
    <t>NP-73</t>
  </si>
  <si>
    <t>Cinta de Dilatacion en concreto de 3000 P.S.I Seccion A: 0.10  H: desde 0.30 hasta 0.45 m,  Inc. Acero de Refuerzo</t>
  </si>
  <si>
    <t>NP-74</t>
  </si>
  <si>
    <t>Suministro, transporte, e instalacion de losetas en concreto 20x20x4 cm color ROJO , TIPO GUIA , Incluye arena de revoque</t>
  </si>
  <si>
    <t>NP-75</t>
  </si>
  <si>
    <t xml:space="preserve">Adoquin Tipo Vehicular para Andenes Pompeyanos </t>
  </si>
  <si>
    <t>NP-76</t>
  </si>
  <si>
    <t>Empradizacion zonas verdes con grama  ( incluye tierra negra + grama)</t>
  </si>
  <si>
    <t>NP-77</t>
  </si>
  <si>
    <t xml:space="preserve">Realce de Camaras </t>
  </si>
  <si>
    <t>NP-78</t>
  </si>
  <si>
    <t xml:space="preserve">Suministro  E Instalacion de Red de Media Tension de 34.5 Kv ( subterranea ) , Conductor - XLPE  AL. 90° C  4/0  AWG  -133% </t>
  </si>
  <si>
    <t>NP-79</t>
  </si>
  <si>
    <t xml:space="preserve">Suministro  E Instalacion de Red de Media Tension de 34.5 Kv ( subterranea ) , Conductor N° 350 KCMIL - XLPE  -133% </t>
  </si>
  <si>
    <t>NP-80</t>
  </si>
  <si>
    <t xml:space="preserve">Andenes en Concreto </t>
  </si>
  <si>
    <t>Jgo</t>
  </si>
  <si>
    <t>NP-81</t>
  </si>
  <si>
    <t>Reuniones del Comité de Orientación y Atención a la Ciudadania</t>
  </si>
  <si>
    <t>NP-82</t>
  </si>
  <si>
    <t xml:space="preserve">Reuniones de socializacion de Inicio, Avance y cierre de Obra </t>
  </si>
  <si>
    <t>NP-83</t>
  </si>
  <si>
    <t>Taller socio-ambiental teórico-práctico al personal de obra y contratista</t>
  </si>
  <si>
    <t>NP-84</t>
  </si>
  <si>
    <t xml:space="preserve"> ACTA DE MAYORES Y MENORES CANTIDADES DE OBRA N° 2</t>
  </si>
  <si>
    <t>N° 21</t>
  </si>
  <si>
    <t>ACTA 1</t>
  </si>
  <si>
    <t xml:space="preserve">ACTA2 </t>
  </si>
  <si>
    <t>ACTA 3</t>
  </si>
  <si>
    <t xml:space="preserve">N° ACTA </t>
  </si>
  <si>
    <t>VALOR</t>
  </si>
  <si>
    <t>ACTA 4</t>
  </si>
  <si>
    <t>ACTA 5</t>
  </si>
  <si>
    <t>ACTA 6</t>
  </si>
  <si>
    <t>ACTA 7</t>
  </si>
  <si>
    <t>ACTA 8</t>
  </si>
  <si>
    <t>ACTA 9</t>
  </si>
  <si>
    <t>ACTA 10</t>
  </si>
  <si>
    <t>ACTA 11</t>
  </si>
  <si>
    <t>ACTA 12</t>
  </si>
  <si>
    <t>ACTA 13</t>
  </si>
  <si>
    <t>ACTA 14</t>
  </si>
  <si>
    <t>ACTA 15</t>
  </si>
  <si>
    <t>ACTA 16</t>
  </si>
  <si>
    <t>ACTA 17</t>
  </si>
  <si>
    <t>ACTA 18</t>
  </si>
  <si>
    <t>ACTA 19</t>
  </si>
  <si>
    <t>ACTA 20</t>
  </si>
  <si>
    <t xml:space="preserve">ACUMULADO </t>
  </si>
  <si>
    <t>ANTICIPO CONTRATO</t>
  </si>
  <si>
    <t>SALDO POR AMORTIZAR</t>
  </si>
  <si>
    <t>ACTA 21</t>
  </si>
  <si>
    <t>16 DE NOVIEMBRE  DE 2018</t>
  </si>
  <si>
    <t>30 DE NOVIEMBRE  DE 2018</t>
  </si>
  <si>
    <t>N° 22</t>
  </si>
  <si>
    <t>NP-85</t>
  </si>
  <si>
    <t>NP-86</t>
  </si>
  <si>
    <t>NP-87</t>
  </si>
  <si>
    <t>NP-88</t>
  </si>
  <si>
    <t>NP-89</t>
  </si>
  <si>
    <t>Estacion de Carga solar fotovoltáica</t>
  </si>
  <si>
    <t>Gimnasio Biosaludable</t>
  </si>
  <si>
    <t>Juego infantil resorte Metalico</t>
  </si>
  <si>
    <t>Juego infantil Balancin Doble</t>
  </si>
  <si>
    <t xml:space="preserve">Juego Infantil Balancin Circular </t>
  </si>
  <si>
    <t>Juego Infantil Carrusel</t>
  </si>
  <si>
    <t xml:space="preserve"> ACTA DE MAYORES Y MENORES CANTIDADES DE OBRA N° 3</t>
  </si>
  <si>
    <t>N° 23</t>
  </si>
  <si>
    <t>19 DE DICIEMBRE DE 2018</t>
  </si>
  <si>
    <t>ACTA DE RECIBO DEFINITIVO DE OBRA :</t>
  </si>
  <si>
    <t xml:space="preserve"> % EJECUT.</t>
  </si>
  <si>
    <t xml:space="preserve"> ACTA DE MAYORES Y MENORES CANTIDADES DE OBRA N° </t>
  </si>
  <si>
    <t>1-</t>
  </si>
  <si>
    <t xml:space="preserve">SUPERVISOR DE OBRA </t>
  </si>
  <si>
    <t>RETENCION VALOR TOTAL ACTIVIDADES CONSTRUCCION</t>
  </si>
  <si>
    <t>UNIVERSIDAD SURCOLOMBIANA</t>
  </si>
  <si>
    <t>GESTIÓN DE CONTRATACIÓN</t>
  </si>
  <si>
    <t>CODIGO</t>
  </si>
  <si>
    <t>AP-CTR-FO-25</t>
  </si>
  <si>
    <t>VERSIÓN</t>
  </si>
  <si>
    <t>VIGENCIA</t>
  </si>
  <si>
    <t>PÁGINA</t>
  </si>
  <si>
    <t xml:space="preserve">1 DE 1 </t>
  </si>
  <si>
    <t>Vigilada Mineducación</t>
  </si>
  <si>
    <t>La versión vigente y controlada de este documento, solo podrá ser consultada a través del sitio web Institucional  www.usco.edu.co, link Sistema Gestión de Calidad. La copia o impresión diferente a la publicada, será considerada como documento no controlado y su uso indebido no es de responsabilidad de la Universidad Surcolombiana</t>
  </si>
  <si>
    <t>ACTA DE RECIBO PARCIAL Y/O FINAL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</si>
</sst>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0.000"/>
    <numFmt numFmtId="168" formatCode="#,##0.0"/>
    <numFmt numFmtId="169" formatCode="0.0"/>
    <numFmt numFmtId="170" formatCode="_(&quot;$&quot;\ * #.##0.00_);_(&quot;$&quot;\ * \(#.##0.00\);_(&quot;$&quot;\ * &quot;-&quot;??_);_(@_)"/>
    <numFmt numFmtId="171" formatCode="_(&quot;$&quot;\ * #,##0_);_(&quot;$&quot;\ * \(#,##0\);_(&quot;$&quot;\ * &quot;-&quot;??_);_(@_)"/>
    <numFmt numFmtId="172" formatCode="_(&quot;$&quot;\ * #,##0.0_);_(&quot;$&quot;\ * \(#,##0.0\);_(&quot;$&quot;\ * &quot;-&quot;??_);_(@_)"/>
    <numFmt numFmtId="173" formatCode="_-&quot;$&quot;* #.##0_-;\-&quot;$&quot;* #.##0_-;_-&quot;$&quot;* &quot;-&quot;_-;_-@_-"/>
    <numFmt numFmtId="174" formatCode="#.##"/>
    <numFmt numFmtId="175" formatCode="_-&quot;$&quot;* #,##0.0_-;\-&quot;$&quot;* #,##0.0_-;_-&quot;$&quot;* &quot;-&quot;??_-;_-@_-"/>
    <numFmt numFmtId="176" formatCode="_-&quot;$&quot;* #,##0.00_-;\-&quot;$&quot;* #,##0.00_-;_-&quot;$&quot;* &quot;-&quot;_-;_-@_-"/>
    <numFmt numFmtId="177" formatCode="_-&quot;$&quot;\ * #,##0_-;\-&quot;$&quot;\ * #,##0_-;_-&quot;$&quot;\ * &quot;-&quot;??_-;_-@_-"/>
    <numFmt numFmtId="178" formatCode="_-&quot;$&quot;* #,##0.0_-;\-&quot;$&quot;* #,##0.0_-;_-&quot;$&quot;* &quot;-&quot;_-;_-@_-"/>
    <numFmt numFmtId="179" formatCode="_-&quot;$&quot;\ * #,##0.00_-;\-&quot;$&quot;\ * #,##0.00_-;_-&quot;$&quot;\ * &quot;-&quot;_-;_-@_-"/>
    <numFmt numFmtId="180" formatCode="#,##0.00_ ;\-#,##0.00\ "/>
    <numFmt numFmtId="181" formatCode="0.00000"/>
    <numFmt numFmtId="182" formatCode="_-&quot;$&quot;\ * #,##0.0_-;\-&quot;$&quot;\ * #,##0.0_-;_-&quot;$&quot;\ * &quot;-&quot;_-;_-@_-"/>
    <numFmt numFmtId="183" formatCode="0.0%"/>
    <numFmt numFmtId="184" formatCode="_-&quot;$&quot;\ * #,##0.000000_-;\-&quot;$&quot;\ * #,##0.000000_-;_-&quot;$&quot;\ * &quot;-&quot;??_-;_-@_-"/>
    <numFmt numFmtId="185" formatCode="_-&quot;$&quot;* #,##0.000_-;\-&quot;$&quot;* #,##0.000_-;_-&quot;$&quot;* &quot;-&quot;_-;_-@_-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b/>
      <sz val="16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10"/>
      <name val="Geneva"/>
      <family val="2"/>
    </font>
    <font>
      <sz val="8"/>
      <color theme="1"/>
      <name val="Calibri"/>
      <family val="2"/>
      <scheme val="minor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Arial Unicode MS"/>
      <family val="2"/>
    </font>
    <font>
      <b/>
      <sz val="20"/>
      <color theme="1"/>
      <name val="Arial Unicode MS"/>
      <family val="2"/>
    </font>
    <font>
      <sz val="18"/>
      <color theme="1"/>
      <name val="Arial Unicode MS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20"/>
      <color theme="1"/>
      <name val="Arial"/>
      <family val="2"/>
    </font>
    <font>
      <b/>
      <sz val="20"/>
      <color rgb="FFFF0000"/>
      <name val="Arial"/>
      <family val="2"/>
    </font>
    <font>
      <sz val="20"/>
      <color rgb="FFFF0000"/>
      <name val="Calibri"/>
      <family val="2"/>
      <scheme val="minor"/>
    </font>
    <font>
      <sz val="20"/>
      <color rgb="FFFF0000"/>
      <name val="Arial"/>
      <family val="2"/>
    </font>
    <font>
      <sz val="2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Arial Black"/>
      <family val="2"/>
    </font>
    <font>
      <b/>
      <sz val="22"/>
      <color theme="1"/>
      <name val="Arial Unicode MS"/>
      <family val="2"/>
    </font>
    <font>
      <b/>
      <sz val="20"/>
      <color theme="1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 Black"/>
      <family val="2"/>
    </font>
    <font>
      <sz val="10"/>
      <name val="Arial"/>
      <family val="2"/>
    </font>
    <font>
      <b/>
      <sz val="18"/>
      <color rgb="FFFF0000"/>
      <name val="Arial"/>
      <family val="2"/>
    </font>
    <font>
      <b/>
      <sz val="26"/>
      <color rgb="FF3A17E7"/>
      <name val="Arial"/>
      <family val="2"/>
    </font>
    <font>
      <b/>
      <sz val="26"/>
      <color rgb="FFFFFF00"/>
      <name val="Arial"/>
      <family val="2"/>
    </font>
    <font>
      <sz val="20"/>
      <color theme="1"/>
      <name val="Calibri"/>
      <family val="2"/>
      <scheme val="minor"/>
    </font>
    <font>
      <b/>
      <sz val="26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22"/>
      <color theme="0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Arial"/>
      <family val="2"/>
    </font>
    <font>
      <sz val="2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D142E"/>
        <bgColor indexed="64"/>
      </patternFill>
    </fill>
  </fills>
  <borders count="9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rgb="FFAD142E"/>
      </left>
      <right style="thin">
        <color rgb="FFAD142E"/>
      </right>
      <top style="thin">
        <color rgb="FFAD142E"/>
      </top>
      <bottom style="thin">
        <color rgb="FFAD142E"/>
      </bottom>
      <diagonal/>
    </border>
    <border>
      <left style="thin">
        <color rgb="FFAD142E"/>
      </left>
      <right style="thin">
        <color indexed="64"/>
      </right>
      <top style="thin">
        <color rgb="FFAD142E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AD142E"/>
      </top>
      <bottom style="thin">
        <color indexed="64"/>
      </bottom>
      <diagonal/>
    </border>
    <border>
      <left style="thin">
        <color indexed="64"/>
      </left>
      <right style="thin">
        <color rgb="FFAD142E"/>
      </right>
      <top style="thin">
        <color rgb="FFAD142E"/>
      </top>
      <bottom style="thin">
        <color indexed="64"/>
      </bottom>
      <diagonal/>
    </border>
    <border>
      <left style="thin">
        <color rgb="FFAD142E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D142E"/>
      </right>
      <top style="thin">
        <color indexed="64"/>
      </top>
      <bottom style="thin">
        <color indexed="64"/>
      </bottom>
      <diagonal/>
    </border>
    <border>
      <left style="thin">
        <color rgb="FFAD142E"/>
      </left>
      <right style="thin">
        <color indexed="64"/>
      </right>
      <top style="thin">
        <color indexed="64"/>
      </top>
      <bottom style="thin">
        <color rgb="FFAD142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AD142E"/>
      </bottom>
      <diagonal/>
    </border>
    <border>
      <left style="thin">
        <color indexed="64"/>
      </left>
      <right style="thin">
        <color rgb="FFAD142E"/>
      </right>
      <top style="thin">
        <color indexed="64"/>
      </top>
      <bottom style="thin">
        <color rgb="FFAD142E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AD142E"/>
      </top>
      <bottom/>
      <diagonal/>
    </border>
    <border>
      <left style="thin">
        <color indexed="64"/>
      </left>
      <right style="thin">
        <color rgb="FFAD142E"/>
      </right>
      <top style="thin">
        <color rgb="FFAD142E"/>
      </top>
      <bottom/>
      <diagonal/>
    </border>
    <border>
      <left style="thin">
        <color rgb="FFAD142E"/>
      </left>
      <right style="thin">
        <color indexed="64"/>
      </right>
      <top style="thin">
        <color rgb="FFAD142E"/>
      </top>
      <bottom style="thin">
        <color rgb="FFAD142E"/>
      </bottom>
      <diagonal/>
    </border>
    <border>
      <left style="thin">
        <color indexed="64"/>
      </left>
      <right style="thin">
        <color indexed="64"/>
      </right>
      <top style="thin">
        <color rgb="FFAD142E"/>
      </top>
      <bottom style="thin">
        <color rgb="FFAD142E"/>
      </bottom>
      <diagonal/>
    </border>
    <border>
      <left style="thin">
        <color indexed="64"/>
      </left>
      <right style="thin">
        <color rgb="FFAD142E"/>
      </right>
      <top style="thin">
        <color rgb="FFAD142E"/>
      </top>
      <bottom style="thin">
        <color rgb="FFAD142E"/>
      </bottom>
      <diagonal/>
    </border>
    <border>
      <left style="thin">
        <color indexed="64"/>
      </left>
      <right/>
      <top style="thin">
        <color indexed="64"/>
      </top>
      <bottom style="thin">
        <color rgb="FFAD142E"/>
      </bottom>
      <diagonal/>
    </border>
    <border>
      <left style="thin">
        <color indexed="64"/>
      </left>
      <right/>
      <top style="thin">
        <color rgb="FFAD142E"/>
      </top>
      <bottom style="thin">
        <color rgb="FFAD142E"/>
      </bottom>
      <diagonal/>
    </border>
    <border>
      <left/>
      <right/>
      <top style="thin">
        <color rgb="FFAD142E"/>
      </top>
      <bottom style="thin">
        <color rgb="FFAD142E"/>
      </bottom>
      <diagonal/>
    </border>
    <border>
      <left/>
      <right style="thin">
        <color rgb="FFAD142E"/>
      </right>
      <top style="thin">
        <color rgb="FFAD142E"/>
      </top>
      <bottom style="thin">
        <color rgb="FFAD142E"/>
      </bottom>
      <diagonal/>
    </border>
    <border>
      <left style="thin">
        <color rgb="FFAD142E"/>
      </left>
      <right/>
      <top style="thin">
        <color rgb="FFAD142E"/>
      </top>
      <bottom style="thin">
        <color rgb="FFAD142E"/>
      </bottom>
      <diagonal/>
    </border>
  </borders>
  <cellStyleXfs count="25">
    <xf numFmtId="0" fontId="0" fillId="0" borderId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0" fontId="6" fillId="0" borderId="0"/>
    <xf numFmtId="9" fontId="7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0" borderId="0"/>
    <xf numFmtId="173" fontId="7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" fillId="0" borderId="0"/>
    <xf numFmtId="170" fontId="3" fillId="0" borderId="0" applyFont="0" applyFill="0" applyBorder="0" applyAlignment="0" applyProtection="0"/>
    <xf numFmtId="173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42" fontId="48" fillId="0" borderId="0" applyFont="0" applyFill="0" applyBorder="0" applyAlignment="0" applyProtection="0"/>
  </cellStyleXfs>
  <cellXfs count="942">
    <xf numFmtId="0" fontId="0" fillId="0" borderId="0" xfId="0"/>
    <xf numFmtId="0" fontId="7" fillId="0" borderId="0" xfId="2"/>
    <xf numFmtId="0" fontId="8" fillId="2" borderId="26" xfId="2" applyFont="1" applyFill="1" applyBorder="1" applyAlignment="1">
      <alignment horizontal="center"/>
    </xf>
    <xf numFmtId="0" fontId="8" fillId="2" borderId="23" xfId="2" applyFont="1" applyFill="1" applyBorder="1" applyAlignment="1">
      <alignment horizontal="center"/>
    </xf>
    <xf numFmtId="0" fontId="8" fillId="2" borderId="25" xfId="2" applyFont="1" applyFill="1" applyBorder="1" applyAlignment="1">
      <alignment horizontal="center"/>
    </xf>
    <xf numFmtId="0" fontId="8" fillId="2" borderId="24" xfId="2" applyFont="1" applyFill="1" applyBorder="1" applyAlignment="1">
      <alignment horizontal="center"/>
    </xf>
    <xf numFmtId="0" fontId="8" fillId="2" borderId="46" xfId="2" applyFont="1" applyFill="1" applyBorder="1" applyAlignment="1">
      <alignment horizontal="center"/>
    </xf>
    <xf numFmtId="0" fontId="8" fillId="2" borderId="47" xfId="2" applyFont="1" applyFill="1" applyBorder="1" applyAlignment="1">
      <alignment horizontal="center"/>
    </xf>
    <xf numFmtId="0" fontId="8" fillId="2" borderId="1" xfId="2" applyFont="1" applyFill="1" applyBorder="1" applyAlignment="1">
      <alignment horizontal="center"/>
    </xf>
    <xf numFmtId="49" fontId="8" fillId="2" borderId="1" xfId="2" applyNumberFormat="1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7" fillId="0" borderId="46" xfId="2" applyBorder="1" applyAlignment="1">
      <alignment horizontal="center"/>
    </xf>
    <xf numFmtId="0" fontId="7" fillId="0" borderId="49" xfId="2" applyBorder="1" applyAlignment="1">
      <alignment horizontal="center"/>
    </xf>
    <xf numFmtId="49" fontId="7" fillId="0" borderId="46" xfId="2" applyNumberFormat="1" applyBorder="1" applyAlignment="1">
      <alignment horizontal="center"/>
    </xf>
    <xf numFmtId="0" fontId="7" fillId="0" borderId="50" xfId="2" applyBorder="1" applyAlignment="1">
      <alignment horizontal="center"/>
    </xf>
    <xf numFmtId="2" fontId="7" fillId="0" borderId="49" xfId="2" applyNumberFormat="1" applyBorder="1" applyAlignment="1">
      <alignment horizontal="center"/>
    </xf>
    <xf numFmtId="167" fontId="7" fillId="0" borderId="46" xfId="2" applyNumberFormat="1" applyBorder="1" applyAlignment="1">
      <alignment horizontal="center"/>
    </xf>
    <xf numFmtId="167" fontId="7" fillId="0" borderId="50" xfId="2" applyNumberFormat="1" applyBorder="1" applyAlignment="1">
      <alignment horizontal="center"/>
    </xf>
    <xf numFmtId="167" fontId="7" fillId="0" borderId="49" xfId="2" applyNumberFormat="1" applyBorder="1" applyAlignment="1">
      <alignment horizontal="center"/>
    </xf>
    <xf numFmtId="169" fontId="7" fillId="0" borderId="46" xfId="2" applyNumberFormat="1" applyBorder="1" applyAlignment="1">
      <alignment horizontal="center"/>
    </xf>
    <xf numFmtId="0" fontId="7" fillId="0" borderId="47" xfId="2" applyBorder="1" applyAlignment="1">
      <alignment horizontal="center"/>
    </xf>
    <xf numFmtId="0" fontId="7" fillId="0" borderId="48" xfId="2" applyBorder="1" applyAlignment="1">
      <alignment horizontal="center"/>
    </xf>
    <xf numFmtId="49" fontId="7" fillId="0" borderId="47" xfId="2" applyNumberFormat="1" applyBorder="1" applyAlignment="1">
      <alignment horizontal="center"/>
    </xf>
    <xf numFmtId="0" fontId="7" fillId="0" borderId="33" xfId="2" applyBorder="1" applyAlignment="1">
      <alignment horizontal="center"/>
    </xf>
    <xf numFmtId="2" fontId="7" fillId="0" borderId="48" xfId="2" applyNumberFormat="1" applyBorder="1" applyAlignment="1">
      <alignment horizontal="center"/>
    </xf>
    <xf numFmtId="167" fontId="7" fillId="0" borderId="47" xfId="2" applyNumberFormat="1" applyBorder="1" applyAlignment="1">
      <alignment horizontal="center"/>
    </xf>
    <xf numFmtId="167" fontId="7" fillId="0" borderId="33" xfId="2" applyNumberFormat="1" applyBorder="1" applyAlignment="1">
      <alignment horizontal="center"/>
    </xf>
    <xf numFmtId="167" fontId="7" fillId="0" borderId="48" xfId="2" applyNumberFormat="1" applyBorder="1" applyAlignment="1">
      <alignment horizontal="center"/>
    </xf>
    <xf numFmtId="169" fontId="7" fillId="0" borderId="47" xfId="2" applyNumberFormat="1" applyBorder="1" applyAlignment="1">
      <alignment horizontal="center"/>
    </xf>
    <xf numFmtId="0" fontId="13" fillId="0" borderId="24" xfId="2" applyFont="1" applyBorder="1" applyAlignment="1">
      <alignment horizontal="center" vertical="center"/>
    </xf>
    <xf numFmtId="2" fontId="13" fillId="0" borderId="0" xfId="10" applyNumberFormat="1" applyFont="1" applyAlignment="1">
      <alignment horizontal="center" vertical="center"/>
    </xf>
    <xf numFmtId="0" fontId="14" fillId="0" borderId="0" xfId="2" applyFont="1" applyAlignment="1">
      <alignment vertical="center"/>
    </xf>
    <xf numFmtId="0" fontId="25" fillId="0" borderId="52" xfId="2" applyFont="1" applyBorder="1" applyAlignment="1" applyProtection="1">
      <alignment horizontal="left" vertical="center" wrapText="1"/>
      <protection hidden="1"/>
    </xf>
    <xf numFmtId="0" fontId="1" fillId="0" borderId="0" xfId="18"/>
    <xf numFmtId="0" fontId="1" fillId="0" borderId="0" xfId="18" applyAlignment="1">
      <alignment horizontal="center" vertical="center"/>
    </xf>
    <xf numFmtId="0" fontId="1" fillId="0" borderId="0" xfId="18" applyAlignment="1">
      <alignment vertical="center"/>
    </xf>
    <xf numFmtId="170" fontId="0" fillId="0" borderId="0" xfId="19" applyFont="1" applyAlignment="1">
      <alignment vertical="center"/>
    </xf>
    <xf numFmtId="171" fontId="1" fillId="0" borderId="0" xfId="18" applyNumberFormat="1" applyAlignment="1">
      <alignment vertical="center"/>
    </xf>
    <xf numFmtId="9" fontId="22" fillId="0" borderId="1" xfId="20" applyFont="1" applyBorder="1" applyAlignment="1">
      <alignment horizontal="center" vertical="center"/>
    </xf>
    <xf numFmtId="170" fontId="14" fillId="0" borderId="0" xfId="19" applyFont="1" applyAlignment="1">
      <alignment horizontal="right" vertical="center" wrapText="1"/>
    </xf>
    <xf numFmtId="0" fontId="22" fillId="0" borderId="0" xfId="18" applyFont="1"/>
    <xf numFmtId="0" fontId="22" fillId="0" borderId="0" xfId="18" applyFont="1" applyAlignment="1">
      <alignment horizontal="center" vertical="center"/>
    </xf>
    <xf numFmtId="0" fontId="22" fillId="0" borderId="0" xfId="18" applyFont="1" applyAlignment="1">
      <alignment vertical="center"/>
    </xf>
    <xf numFmtId="170" fontId="22" fillId="0" borderId="0" xfId="19" applyFont="1" applyAlignment="1">
      <alignment vertical="center"/>
    </xf>
    <xf numFmtId="0" fontId="1" fillId="0" borderId="0" xfId="18" applyAlignment="1">
      <alignment horizontal="right"/>
    </xf>
    <xf numFmtId="170" fontId="22" fillId="0" borderId="0" xfId="19" applyFont="1" applyAlignment="1">
      <alignment horizontal="center" vertical="center"/>
    </xf>
    <xf numFmtId="170" fontId="0" fillId="0" borderId="0" xfId="19" applyFont="1" applyAlignment="1">
      <alignment horizontal="center" vertical="center"/>
    </xf>
    <xf numFmtId="170" fontId="0" fillId="0" borderId="34" xfId="19" applyFont="1" applyFill="1" applyBorder="1" applyAlignment="1">
      <alignment vertical="center"/>
    </xf>
    <xf numFmtId="170" fontId="0" fillId="0" borderId="0" xfId="19" applyFont="1" applyBorder="1" applyAlignment="1">
      <alignment vertical="center"/>
    </xf>
    <xf numFmtId="171" fontId="14" fillId="0" borderId="24" xfId="19" applyNumberFormat="1" applyFont="1" applyBorder="1"/>
    <xf numFmtId="171" fontId="14" fillId="0" borderId="0" xfId="19" applyNumberFormat="1" applyFont="1" applyFill="1" applyBorder="1" applyAlignment="1">
      <alignment vertical="center"/>
    </xf>
    <xf numFmtId="170" fontId="0" fillId="0" borderId="0" xfId="19" applyFont="1" applyBorder="1" applyAlignment="1">
      <alignment horizontal="center" vertical="center"/>
    </xf>
    <xf numFmtId="166" fontId="15" fillId="3" borderId="1" xfId="22" applyNumberFormat="1" applyFont="1" applyFill="1" applyBorder="1" applyAlignment="1">
      <alignment horizontal="center" vertical="center"/>
    </xf>
    <xf numFmtId="9" fontId="22" fillId="0" borderId="0" xfId="20" applyFont="1" applyBorder="1" applyAlignment="1">
      <alignment horizontal="center" vertical="center"/>
    </xf>
    <xf numFmtId="39" fontId="22" fillId="0" borderId="0" xfId="19" applyNumberFormat="1" applyFont="1" applyBorder="1" applyAlignment="1">
      <alignment vertical="center"/>
    </xf>
    <xf numFmtId="170" fontId="22" fillId="0" borderId="0" xfId="19" applyFont="1" applyFill="1" applyBorder="1" applyAlignment="1">
      <alignment vertical="center"/>
    </xf>
    <xf numFmtId="170" fontId="22" fillId="0" borderId="0" xfId="19" applyFont="1" applyBorder="1" applyAlignment="1">
      <alignment vertical="center"/>
    </xf>
    <xf numFmtId="0" fontId="16" fillId="0" borderId="0" xfId="18" applyFont="1" applyAlignment="1">
      <alignment horizontal="center"/>
    </xf>
    <xf numFmtId="170" fontId="0" fillId="0" borderId="0" xfId="19" applyFont="1" applyBorder="1"/>
    <xf numFmtId="0" fontId="16" fillId="0" borderId="0" xfId="18" applyFont="1"/>
    <xf numFmtId="175" fontId="12" fillId="5" borderId="6" xfId="22" applyNumberFormat="1" applyFont="1" applyFill="1" applyBorder="1" applyAlignment="1">
      <alignment horizontal="center" vertical="center"/>
    </xf>
    <xf numFmtId="175" fontId="12" fillId="0" borderId="6" xfId="22" applyNumberFormat="1" applyFont="1" applyFill="1" applyBorder="1" applyAlignment="1">
      <alignment horizontal="center" vertical="center"/>
    </xf>
    <xf numFmtId="170" fontId="22" fillId="0" borderId="45" xfId="19" applyFont="1" applyFill="1" applyBorder="1" applyAlignment="1">
      <alignment vertical="center"/>
    </xf>
    <xf numFmtId="0" fontId="16" fillId="0" borderId="22" xfId="18" applyFont="1" applyBorder="1" applyAlignment="1">
      <alignment horizontal="center"/>
    </xf>
    <xf numFmtId="9" fontId="22" fillId="0" borderId="12" xfId="20" applyFont="1" applyBorder="1" applyAlignment="1">
      <alignment horizontal="center" vertical="center"/>
    </xf>
    <xf numFmtId="0" fontId="1" fillId="0" borderId="22" xfId="18" applyBorder="1"/>
    <xf numFmtId="0" fontId="16" fillId="0" borderId="22" xfId="18" applyFont="1" applyBorder="1"/>
    <xf numFmtId="170" fontId="0" fillId="0" borderId="0" xfId="19" applyFont="1" applyFill="1" applyBorder="1" applyAlignment="1">
      <alignment vertical="center"/>
    </xf>
    <xf numFmtId="166" fontId="15" fillId="3" borderId="26" xfId="22" applyNumberFormat="1" applyFont="1" applyFill="1" applyBorder="1" applyAlignment="1">
      <alignment horizontal="center" vertical="center"/>
    </xf>
    <xf numFmtId="0" fontId="17" fillId="0" borderId="0" xfId="18" applyFont="1" applyAlignment="1">
      <alignment horizontal="center" vertical="center" wrapText="1"/>
    </xf>
    <xf numFmtId="0" fontId="17" fillId="3" borderId="15" xfId="18" applyFont="1" applyFill="1" applyBorder="1" applyAlignment="1">
      <alignment horizontal="center" vertical="center" wrapText="1"/>
    </xf>
    <xf numFmtId="170" fontId="17" fillId="3" borderId="13" xfId="19" applyFont="1" applyFill="1" applyBorder="1" applyAlignment="1">
      <alignment horizontal="center" vertical="center" wrapText="1"/>
    </xf>
    <xf numFmtId="0" fontId="17" fillId="3" borderId="13" xfId="18" applyFont="1" applyFill="1" applyBorder="1" applyAlignment="1">
      <alignment horizontal="center" vertical="center" wrapText="1"/>
    </xf>
    <xf numFmtId="0" fontId="20" fillId="0" borderId="0" xfId="18" applyFont="1"/>
    <xf numFmtId="0" fontId="1" fillId="0" borderId="34" xfId="18" applyBorder="1"/>
    <xf numFmtId="170" fontId="19" fillId="0" borderId="0" xfId="19" applyFont="1" applyBorder="1" applyAlignment="1">
      <alignment horizontal="center" vertical="center"/>
    </xf>
    <xf numFmtId="0" fontId="19" fillId="0" borderId="0" xfId="18" applyFont="1" applyAlignment="1">
      <alignment horizontal="center"/>
    </xf>
    <xf numFmtId="0" fontId="19" fillId="0" borderId="0" xfId="18" applyFont="1" applyAlignment="1">
      <alignment horizontal="center" vertical="center"/>
    </xf>
    <xf numFmtId="0" fontId="19" fillId="0" borderId="0" xfId="18" applyFont="1" applyAlignment="1">
      <alignment vertical="center"/>
    </xf>
    <xf numFmtId="170" fontId="19" fillId="0" borderId="0" xfId="19" applyFont="1" applyBorder="1" applyAlignment="1">
      <alignment vertical="center"/>
    </xf>
    <xf numFmtId="0" fontId="19" fillId="0" borderId="0" xfId="18" applyFont="1"/>
    <xf numFmtId="0" fontId="14" fillId="0" borderId="0" xfId="18" applyFont="1"/>
    <xf numFmtId="175" fontId="12" fillId="5" borderId="30" xfId="22" applyNumberFormat="1" applyFont="1" applyFill="1" applyBorder="1" applyAlignment="1">
      <alignment horizontal="center" vertical="center"/>
    </xf>
    <xf numFmtId="0" fontId="12" fillId="0" borderId="63" xfId="10" applyFont="1" applyBorder="1" applyAlignment="1">
      <alignment horizontal="center" vertical="center"/>
    </xf>
    <xf numFmtId="0" fontId="12" fillId="5" borderId="64" xfId="10" applyFont="1" applyFill="1" applyBorder="1" applyAlignment="1">
      <alignment horizontal="center" vertical="center"/>
    </xf>
    <xf numFmtId="0" fontId="22" fillId="0" borderId="12" xfId="18" applyFont="1" applyBorder="1"/>
    <xf numFmtId="0" fontId="22" fillId="0" borderId="34" xfId="18" applyFont="1" applyBorder="1"/>
    <xf numFmtId="164" fontId="14" fillId="3" borderId="1" xfId="18" applyNumberFormat="1" applyFont="1" applyFill="1" applyBorder="1" applyAlignment="1">
      <alignment horizontal="center" vertical="center" wrapText="1"/>
    </xf>
    <xf numFmtId="164" fontId="22" fillId="0" borderId="0" xfId="18" applyNumberFormat="1" applyFont="1" applyAlignment="1">
      <alignment horizontal="center" vertical="center" wrapText="1"/>
    </xf>
    <xf numFmtId="166" fontId="12" fillId="0" borderId="51" xfId="22" applyNumberFormat="1" applyFont="1" applyBorder="1" applyAlignment="1">
      <alignment horizontal="center" vertical="center"/>
    </xf>
    <xf numFmtId="166" fontId="12" fillId="0" borderId="44" xfId="22" applyNumberFormat="1" applyFont="1" applyBorder="1" applyAlignment="1">
      <alignment horizontal="center" vertical="center"/>
    </xf>
    <xf numFmtId="166" fontId="12" fillId="0" borderId="9" xfId="22" applyNumberFormat="1" applyFont="1" applyBorder="1" applyAlignment="1">
      <alignment horizontal="center" vertical="center"/>
    </xf>
    <xf numFmtId="39" fontId="22" fillId="0" borderId="34" xfId="19" applyNumberFormat="1" applyFont="1" applyBorder="1" applyAlignment="1">
      <alignment vertical="center"/>
    </xf>
    <xf numFmtId="9" fontId="22" fillId="0" borderId="34" xfId="20" applyFont="1" applyBorder="1" applyAlignment="1">
      <alignment horizontal="center" vertical="center"/>
    </xf>
    <xf numFmtId="164" fontId="14" fillId="0" borderId="22" xfId="18" applyNumberFormat="1" applyFont="1" applyBorder="1" applyAlignment="1">
      <alignment horizontal="center" vertical="center" wrapText="1"/>
    </xf>
    <xf numFmtId="166" fontId="12" fillId="0" borderId="51" xfId="22" applyNumberFormat="1" applyFont="1" applyFill="1" applyBorder="1" applyAlignment="1">
      <alignment vertical="center"/>
    </xf>
    <xf numFmtId="166" fontId="12" fillId="0" borderId="44" xfId="22" applyNumberFormat="1" applyFont="1" applyFill="1" applyBorder="1" applyAlignment="1">
      <alignment vertical="center"/>
    </xf>
    <xf numFmtId="166" fontId="12" fillId="0" borderId="9" xfId="22" applyNumberFormat="1" applyFont="1" applyFill="1" applyBorder="1" applyAlignment="1">
      <alignment vertical="center"/>
    </xf>
    <xf numFmtId="164" fontId="22" fillId="0" borderId="12" xfId="18" applyNumberFormat="1" applyFont="1" applyBorder="1" applyAlignment="1">
      <alignment horizontal="center" vertical="center" wrapText="1"/>
    </xf>
    <xf numFmtId="164" fontId="14" fillId="0" borderId="0" xfId="18" applyNumberFormat="1" applyFont="1" applyAlignment="1">
      <alignment horizontal="center" vertical="center" wrapText="1"/>
    </xf>
    <xf numFmtId="0" fontId="12" fillId="0" borderId="62" xfId="10" applyFont="1" applyBorder="1" applyAlignment="1">
      <alignment horizontal="center" vertical="center"/>
    </xf>
    <xf numFmtId="0" fontId="12" fillId="5" borderId="54" xfId="10" applyFont="1" applyFill="1" applyBorder="1" applyAlignment="1">
      <alignment horizontal="center" vertical="center"/>
    </xf>
    <xf numFmtId="165" fontId="21" fillId="3" borderId="1" xfId="21" applyFont="1" applyFill="1" applyBorder="1" applyAlignment="1" applyProtection="1">
      <alignment horizontal="center" vertical="center" wrapText="1"/>
      <protection hidden="1"/>
    </xf>
    <xf numFmtId="164" fontId="14" fillId="0" borderId="34" xfId="18" applyNumberFormat="1" applyFont="1" applyBorder="1" applyAlignment="1">
      <alignment horizontal="center" vertical="center" wrapText="1"/>
    </xf>
    <xf numFmtId="165" fontId="21" fillId="3" borderId="26" xfId="21" applyFont="1" applyFill="1" applyBorder="1" applyAlignment="1" applyProtection="1">
      <alignment horizontal="center" vertical="center" wrapText="1"/>
      <protection hidden="1"/>
    </xf>
    <xf numFmtId="166" fontId="12" fillId="5" borderId="44" xfId="22" applyNumberFormat="1" applyFont="1" applyFill="1" applyBorder="1" applyAlignment="1">
      <alignment vertical="center"/>
    </xf>
    <xf numFmtId="0" fontId="13" fillId="0" borderId="64" xfId="10" applyFont="1" applyBorder="1" applyAlignment="1">
      <alignment horizontal="center" vertical="center"/>
    </xf>
    <xf numFmtId="164" fontId="22" fillId="0" borderId="22" xfId="18" applyNumberFormat="1" applyFont="1" applyBorder="1" applyAlignment="1">
      <alignment horizontal="center" vertical="center" wrapText="1"/>
    </xf>
    <xf numFmtId="164" fontId="14" fillId="0" borderId="24" xfId="18" applyNumberFormat="1" applyFont="1" applyBorder="1" applyAlignment="1">
      <alignment horizontal="center" vertical="center" wrapText="1"/>
    </xf>
    <xf numFmtId="9" fontId="22" fillId="0" borderId="24" xfId="20" applyFont="1" applyBorder="1" applyAlignment="1">
      <alignment horizontal="center" vertical="center"/>
    </xf>
    <xf numFmtId="0" fontId="22" fillId="0" borderId="0" xfId="2" applyFont="1" applyAlignment="1" applyProtection="1">
      <alignment horizontal="left" vertical="center" wrapText="1"/>
      <protection hidden="1"/>
    </xf>
    <xf numFmtId="0" fontId="13" fillId="0" borderId="0" xfId="10" applyFont="1" applyAlignment="1">
      <alignment horizontal="center" vertical="center"/>
    </xf>
    <xf numFmtId="165" fontId="22" fillId="0" borderId="0" xfId="21" applyFont="1" applyBorder="1" applyAlignment="1" applyProtection="1">
      <alignment horizontal="center" vertical="center" wrapText="1"/>
      <protection hidden="1"/>
    </xf>
    <xf numFmtId="166" fontId="12" fillId="0" borderId="0" xfId="22" applyNumberFormat="1" applyFont="1" applyFill="1" applyBorder="1" applyAlignment="1">
      <alignment vertical="center"/>
    </xf>
    <xf numFmtId="2" fontId="22" fillId="0" borderId="0" xfId="18" applyNumberFormat="1" applyFont="1" applyAlignment="1">
      <alignment horizontal="center"/>
    </xf>
    <xf numFmtId="0" fontId="22" fillId="0" borderId="0" xfId="18" applyFont="1" applyAlignment="1">
      <alignment horizontal="center"/>
    </xf>
    <xf numFmtId="166" fontId="13" fillId="0" borderId="0" xfId="22" applyNumberFormat="1" applyFont="1" applyFill="1" applyBorder="1" applyAlignment="1">
      <alignment vertical="center"/>
    </xf>
    <xf numFmtId="39" fontId="22" fillId="0" borderId="0" xfId="19" applyNumberFormat="1" applyFont="1" applyBorder="1" applyAlignment="1">
      <alignment horizontal="center" vertical="center"/>
    </xf>
    <xf numFmtId="166" fontId="15" fillId="3" borderId="15" xfId="22" applyNumberFormat="1" applyFont="1" applyFill="1" applyBorder="1" applyAlignment="1">
      <alignment horizontal="center" vertical="center"/>
    </xf>
    <xf numFmtId="173" fontId="22" fillId="0" borderId="0" xfId="11" applyFont="1" applyFill="1" applyBorder="1" applyAlignment="1" applyProtection="1">
      <alignment horizontal="center" vertical="center" wrapText="1"/>
      <protection hidden="1"/>
    </xf>
    <xf numFmtId="165" fontId="22" fillId="0" borderId="0" xfId="21" applyFont="1" applyFill="1" applyBorder="1" applyAlignment="1" applyProtection="1">
      <alignment horizontal="center" vertical="center" wrapText="1"/>
      <protection hidden="1"/>
    </xf>
    <xf numFmtId="0" fontId="12" fillId="5" borderId="0" xfId="10" applyFont="1" applyFill="1" applyAlignment="1">
      <alignment horizontal="center" vertical="center"/>
    </xf>
    <xf numFmtId="0" fontId="25" fillId="5" borderId="0" xfId="2" applyFont="1" applyFill="1" applyAlignment="1" applyProtection="1">
      <alignment horizontal="left" vertical="center" wrapText="1"/>
      <protection hidden="1"/>
    </xf>
    <xf numFmtId="175" fontId="12" fillId="5" borderId="0" xfId="22" applyNumberFormat="1" applyFont="1" applyFill="1" applyBorder="1" applyAlignment="1">
      <alignment horizontal="center" vertical="center"/>
    </xf>
    <xf numFmtId="2" fontId="12" fillId="5" borderId="0" xfId="10" applyNumberFormat="1" applyFont="1" applyFill="1" applyAlignment="1">
      <alignment horizontal="center" vertical="center"/>
    </xf>
    <xf numFmtId="2" fontId="22" fillId="0" borderId="0" xfId="18" applyNumberFormat="1" applyFont="1" applyAlignment="1">
      <alignment horizontal="center" vertical="center"/>
    </xf>
    <xf numFmtId="165" fontId="22" fillId="0" borderId="34" xfId="21" applyFont="1" applyBorder="1" applyAlignment="1" applyProtection="1">
      <alignment horizontal="center" vertical="center" wrapText="1"/>
      <protection hidden="1"/>
    </xf>
    <xf numFmtId="170" fontId="13" fillId="0" borderId="24" xfId="19" applyFont="1" applyBorder="1" applyAlignment="1">
      <alignment vertical="center"/>
    </xf>
    <xf numFmtId="0" fontId="13" fillId="0" borderId="24" xfId="10" applyFont="1" applyBorder="1" applyAlignment="1">
      <alignment horizontal="left" vertical="center"/>
    </xf>
    <xf numFmtId="164" fontId="22" fillId="0" borderId="34" xfId="18" applyNumberFormat="1" applyFont="1" applyBorder="1" applyAlignment="1">
      <alignment horizontal="center" vertical="center" wrapText="1"/>
    </xf>
    <xf numFmtId="0" fontId="19" fillId="0" borderId="24" xfId="18" applyFont="1" applyBorder="1" applyAlignment="1">
      <alignment horizontal="center" vertical="center" wrapText="1"/>
    </xf>
    <xf numFmtId="0" fontId="18" fillId="0" borderId="24" xfId="18" applyFont="1" applyBorder="1" applyAlignment="1">
      <alignment horizontal="center" vertical="center" wrapText="1"/>
    </xf>
    <xf numFmtId="0" fontId="18" fillId="0" borderId="12" xfId="18" applyFont="1" applyBorder="1" applyAlignment="1">
      <alignment horizontal="center" vertical="center" wrapText="1"/>
    </xf>
    <xf numFmtId="170" fontId="18" fillId="0" borderId="12" xfId="19" applyFont="1" applyFill="1" applyBorder="1" applyAlignment="1">
      <alignment horizontal="center" vertical="center" wrapText="1"/>
    </xf>
    <xf numFmtId="0" fontId="11" fillId="3" borderId="1" xfId="18" applyFont="1" applyFill="1" applyBorder="1" applyAlignment="1">
      <alignment horizontal="center" vertical="center" wrapText="1"/>
    </xf>
    <xf numFmtId="0" fontId="11" fillId="3" borderId="26" xfId="18" applyFont="1" applyFill="1" applyBorder="1" applyAlignment="1">
      <alignment horizontal="center" vertical="center" wrapText="1"/>
    </xf>
    <xf numFmtId="0" fontId="26" fillId="0" borderId="0" xfId="18" applyFont="1" applyAlignment="1">
      <alignment horizontal="center" vertical="center" wrapText="1"/>
    </xf>
    <xf numFmtId="170" fontId="11" fillId="3" borderId="26" xfId="19" applyFont="1" applyFill="1" applyBorder="1" applyAlignment="1">
      <alignment horizontal="center" vertical="center" wrapText="1"/>
    </xf>
    <xf numFmtId="0" fontId="14" fillId="3" borderId="26" xfId="18" applyFont="1" applyFill="1" applyBorder="1" applyAlignment="1">
      <alignment horizontal="center" vertical="center" wrapText="1"/>
    </xf>
    <xf numFmtId="0" fontId="14" fillId="0" borderId="0" xfId="18" applyFont="1" applyAlignment="1">
      <alignment horizontal="left"/>
    </xf>
    <xf numFmtId="0" fontId="22" fillId="0" borderId="0" xfId="18" applyFont="1" applyAlignment="1">
      <alignment wrapText="1"/>
    </xf>
    <xf numFmtId="0" fontId="14" fillId="0" borderId="0" xfId="18" applyFont="1" applyAlignment="1">
      <alignment vertical="center"/>
    </xf>
    <xf numFmtId="0" fontId="20" fillId="0" borderId="44" xfId="18" quotePrefix="1" applyFont="1" applyBorder="1" applyAlignment="1">
      <alignment horizontal="center"/>
    </xf>
    <xf numFmtId="0" fontId="17" fillId="0" borderId="4" xfId="18" applyFont="1" applyBorder="1"/>
    <xf numFmtId="2" fontId="13" fillId="0" borderId="24" xfId="10" applyNumberFormat="1" applyFont="1" applyBorder="1" applyAlignment="1">
      <alignment horizontal="center" vertical="center"/>
    </xf>
    <xf numFmtId="0" fontId="16" fillId="0" borderId="34" xfId="18" applyFont="1" applyBorder="1" applyAlignment="1">
      <alignment horizontal="center"/>
    </xf>
    <xf numFmtId="170" fontId="13" fillId="0" borderId="24" xfId="19" applyFont="1" applyBorder="1" applyAlignment="1">
      <alignment horizontal="center" vertical="center"/>
    </xf>
    <xf numFmtId="2" fontId="10" fillId="0" borderId="24" xfId="10" applyNumberFormat="1" applyFont="1" applyBorder="1" applyAlignment="1">
      <alignment horizontal="center" vertical="center"/>
    </xf>
    <xf numFmtId="170" fontId="0" fillId="0" borderId="34" xfId="19" applyFont="1" applyBorder="1"/>
    <xf numFmtId="0" fontId="22" fillId="0" borderId="24" xfId="18" applyFont="1" applyBorder="1"/>
    <xf numFmtId="164" fontId="22" fillId="0" borderId="24" xfId="18" applyNumberFormat="1" applyFont="1" applyBorder="1" applyAlignment="1">
      <alignment horizontal="center" vertical="center" wrapText="1"/>
    </xf>
    <xf numFmtId="0" fontId="16" fillId="0" borderId="34" xfId="18" applyFont="1" applyBorder="1"/>
    <xf numFmtId="170" fontId="22" fillId="0" borderId="24" xfId="19" applyFont="1" applyBorder="1" applyAlignment="1">
      <alignment vertical="center"/>
    </xf>
    <xf numFmtId="170" fontId="22" fillId="0" borderId="34" xfId="19" applyFont="1" applyFill="1" applyBorder="1" applyAlignment="1">
      <alignment vertical="center"/>
    </xf>
    <xf numFmtId="39" fontId="22" fillId="0" borderId="24" xfId="19" applyNumberFormat="1" applyFont="1" applyBorder="1" applyAlignment="1">
      <alignment horizontal="center" vertical="center"/>
    </xf>
    <xf numFmtId="166" fontId="13" fillId="0" borderId="0" xfId="22" applyNumberFormat="1" applyFont="1" applyBorder="1" applyAlignment="1">
      <alignment horizontal="center" vertical="center"/>
    </xf>
    <xf numFmtId="169" fontId="13" fillId="0" borderId="0" xfId="10" applyNumberFormat="1" applyFont="1" applyAlignment="1">
      <alignment horizontal="center" vertical="center"/>
    </xf>
    <xf numFmtId="0" fontId="22" fillId="0" borderId="40" xfId="18" applyFont="1" applyBorder="1" applyAlignment="1">
      <alignment horizontal="center"/>
    </xf>
    <xf numFmtId="0" fontId="24" fillId="0" borderId="34" xfId="18" applyFont="1" applyBorder="1"/>
    <xf numFmtId="0" fontId="13" fillId="0" borderId="65" xfId="10" applyFont="1" applyBorder="1" applyAlignment="1">
      <alignment horizontal="center" vertical="center"/>
    </xf>
    <xf numFmtId="166" fontId="12" fillId="0" borderId="0" xfId="22" applyNumberFormat="1" applyFont="1" applyBorder="1" applyAlignment="1">
      <alignment horizontal="center" vertical="center"/>
    </xf>
    <xf numFmtId="0" fontId="24" fillId="0" borderId="0" xfId="18" applyFont="1"/>
    <xf numFmtId="0" fontId="12" fillId="5" borderId="62" xfId="10" applyFont="1" applyFill="1" applyBorder="1" applyAlignment="1">
      <alignment horizontal="center" vertical="center"/>
    </xf>
    <xf numFmtId="0" fontId="12" fillId="0" borderId="5" xfId="10" applyFont="1" applyBorder="1" applyAlignment="1">
      <alignment horizontal="center" vertical="center"/>
    </xf>
    <xf numFmtId="0" fontId="12" fillId="5" borderId="19" xfId="10" applyFont="1" applyFill="1" applyBorder="1" applyAlignment="1">
      <alignment horizontal="center" vertical="center"/>
    </xf>
    <xf numFmtId="0" fontId="25" fillId="0" borderId="63" xfId="2" applyFont="1" applyBorder="1" applyAlignment="1" applyProtection="1">
      <alignment horizontal="left" vertical="center" wrapText="1"/>
      <protection hidden="1"/>
    </xf>
    <xf numFmtId="0" fontId="25" fillId="5" borderId="64" xfId="2" applyFont="1" applyFill="1" applyBorder="1" applyAlignment="1" applyProtection="1">
      <alignment horizontal="left" vertical="center" wrapText="1"/>
      <protection hidden="1"/>
    </xf>
    <xf numFmtId="166" fontId="12" fillId="0" borderId="6" xfId="22" applyNumberFormat="1" applyFont="1" applyFill="1" applyBorder="1" applyAlignment="1">
      <alignment horizontal="center" vertical="center"/>
    </xf>
    <xf numFmtId="175" fontId="12" fillId="0" borderId="41" xfId="22" applyNumberFormat="1" applyFont="1" applyFill="1" applyBorder="1" applyAlignment="1">
      <alignment horizontal="center" vertical="center"/>
    </xf>
    <xf numFmtId="0" fontId="12" fillId="0" borderId="21" xfId="10" applyFont="1" applyBorder="1" applyAlignment="1">
      <alignment horizontal="center" vertical="center"/>
    </xf>
    <xf numFmtId="0" fontId="12" fillId="5" borderId="5" xfId="10" applyFont="1" applyFill="1" applyBorder="1" applyAlignment="1">
      <alignment horizontal="center" vertical="center"/>
    </xf>
    <xf numFmtId="0" fontId="25" fillId="0" borderId="65" xfId="2" applyFont="1" applyBorder="1" applyAlignment="1" applyProtection="1">
      <alignment horizontal="left" vertical="center" wrapText="1"/>
      <protection hidden="1"/>
    </xf>
    <xf numFmtId="0" fontId="25" fillId="5" borderId="63" xfId="2" applyFont="1" applyFill="1" applyBorder="1" applyAlignment="1" applyProtection="1">
      <alignment horizontal="left" vertical="center" wrapText="1"/>
      <protection hidden="1"/>
    </xf>
    <xf numFmtId="170" fontId="25" fillId="0" borderId="0" xfId="19" applyFont="1" applyFill="1" applyAlignment="1">
      <alignment vertical="center"/>
    </xf>
    <xf numFmtId="170" fontId="25" fillId="0" borderId="0" xfId="19" applyFont="1" applyAlignment="1">
      <alignment horizontal="center" vertical="center"/>
    </xf>
    <xf numFmtId="170" fontId="25" fillId="0" borderId="0" xfId="19" applyFont="1" applyAlignment="1">
      <alignment vertical="center"/>
    </xf>
    <xf numFmtId="0" fontId="29" fillId="0" borderId="0" xfId="18" applyFont="1"/>
    <xf numFmtId="170" fontId="12" fillId="0" borderId="0" xfId="19" applyFont="1" applyAlignment="1">
      <alignment vertical="center"/>
    </xf>
    <xf numFmtId="170" fontId="12" fillId="0" borderId="0" xfId="19" applyFont="1" applyFill="1" applyAlignment="1">
      <alignment vertical="center"/>
    </xf>
    <xf numFmtId="170" fontId="12" fillId="0" borderId="0" xfId="19" applyFont="1" applyAlignment="1">
      <alignment horizontal="center" vertical="center"/>
    </xf>
    <xf numFmtId="170" fontId="12" fillId="0" borderId="0" xfId="19" applyFont="1" applyBorder="1" applyAlignment="1">
      <alignment horizontal="center" vertical="center"/>
    </xf>
    <xf numFmtId="170" fontId="12" fillId="0" borderId="0" xfId="19" applyFont="1" applyBorder="1" applyAlignment="1">
      <alignment vertical="center"/>
    </xf>
    <xf numFmtId="9" fontId="25" fillId="0" borderId="1" xfId="20" applyFont="1" applyBorder="1" applyAlignment="1">
      <alignment horizontal="center" vertical="center"/>
    </xf>
    <xf numFmtId="172" fontId="21" fillId="0" borderId="1" xfId="19" applyNumberFormat="1" applyFont="1" applyBorder="1"/>
    <xf numFmtId="172" fontId="21" fillId="0" borderId="1" xfId="19" applyNumberFormat="1" applyFont="1" applyBorder="1" applyAlignment="1">
      <alignment vertical="center"/>
    </xf>
    <xf numFmtId="170" fontId="25" fillId="0" borderId="0" xfId="19" applyFont="1"/>
    <xf numFmtId="171" fontId="21" fillId="0" borderId="1" xfId="19" applyNumberFormat="1" applyFont="1" applyBorder="1"/>
    <xf numFmtId="9" fontId="21" fillId="0" borderId="0" xfId="20" applyFont="1" applyFill="1" applyAlignment="1">
      <alignment horizontal="center"/>
    </xf>
    <xf numFmtId="9" fontId="21" fillId="0" borderId="0" xfId="20" applyFont="1" applyFill="1" applyAlignment="1">
      <alignment horizontal="center" vertical="center"/>
    </xf>
    <xf numFmtId="0" fontId="25" fillId="0" borderId="0" xfId="18" applyFont="1" applyAlignment="1">
      <alignment horizontal="right" vertical="center"/>
    </xf>
    <xf numFmtId="0" fontId="25" fillId="0" borderId="0" xfId="18" applyFont="1" applyAlignment="1">
      <alignment horizontal="right"/>
    </xf>
    <xf numFmtId="39" fontId="25" fillId="3" borderId="13" xfId="19" applyNumberFormat="1" applyFont="1" applyFill="1" applyBorder="1" applyAlignment="1">
      <alignment vertical="center"/>
    </xf>
    <xf numFmtId="39" fontId="25" fillId="3" borderId="35" xfId="19" applyNumberFormat="1" applyFont="1" applyFill="1" applyBorder="1" applyAlignment="1">
      <alignment vertical="center"/>
    </xf>
    <xf numFmtId="0" fontId="14" fillId="0" borderId="0" xfId="18" applyFont="1" applyAlignment="1">
      <alignment horizontal="right"/>
    </xf>
    <xf numFmtId="0" fontId="1" fillId="0" borderId="0" xfId="18" applyAlignment="1">
      <alignment horizontal="center"/>
    </xf>
    <xf numFmtId="0" fontId="25" fillId="0" borderId="64" xfId="2" applyFont="1" applyBorder="1" applyAlignment="1" applyProtection="1">
      <alignment horizontal="left" vertical="center" wrapText="1"/>
      <protection hidden="1"/>
    </xf>
    <xf numFmtId="0" fontId="25" fillId="0" borderId="31" xfId="2" applyFont="1" applyBorder="1" applyAlignment="1" applyProtection="1">
      <alignment horizontal="center" vertical="center" wrapText="1"/>
      <protection hidden="1"/>
    </xf>
    <xf numFmtId="0" fontId="25" fillId="0" borderId="41" xfId="2" applyFont="1" applyBorder="1" applyAlignment="1" applyProtection="1">
      <alignment horizontal="center" vertical="center" wrapText="1"/>
      <protection hidden="1"/>
    </xf>
    <xf numFmtId="165" fontId="25" fillId="0" borderId="16" xfId="21" applyFont="1" applyBorder="1" applyAlignment="1" applyProtection="1">
      <alignment horizontal="center" vertical="center" wrapText="1"/>
      <protection hidden="1"/>
    </xf>
    <xf numFmtId="165" fontId="25" fillId="0" borderId="51" xfId="21" applyFont="1" applyBorder="1" applyAlignment="1" applyProtection="1">
      <alignment horizontal="center" vertical="center" wrapText="1"/>
      <protection hidden="1"/>
    </xf>
    <xf numFmtId="165" fontId="25" fillId="0" borderId="43" xfId="21" applyFont="1" applyBorder="1" applyAlignment="1" applyProtection="1">
      <alignment horizontal="center" vertical="center" wrapText="1"/>
      <protection hidden="1"/>
    </xf>
    <xf numFmtId="1" fontId="25" fillId="0" borderId="42" xfId="18" applyNumberFormat="1" applyFont="1" applyBorder="1" applyAlignment="1">
      <alignment horizontal="center" vertical="center"/>
    </xf>
    <xf numFmtId="165" fontId="25" fillId="0" borderId="28" xfId="21" applyFont="1" applyBorder="1" applyAlignment="1" applyProtection="1">
      <alignment horizontal="center" vertical="center" wrapText="1"/>
      <protection hidden="1"/>
    </xf>
    <xf numFmtId="9" fontId="25" fillId="0" borderId="55" xfId="20" applyFont="1" applyBorder="1" applyAlignment="1">
      <alignment horizontal="center" vertical="center"/>
    </xf>
    <xf numFmtId="0" fontId="12" fillId="0" borderId="54" xfId="10" applyFont="1" applyBorder="1" applyAlignment="1">
      <alignment horizontal="center" vertical="center"/>
    </xf>
    <xf numFmtId="4" fontId="12" fillId="0" borderId="30" xfId="10" applyNumberFormat="1" applyFont="1" applyBorder="1" applyAlignment="1">
      <alignment horizontal="center" vertical="center"/>
    </xf>
    <xf numFmtId="165" fontId="25" fillId="0" borderId="30" xfId="21" applyFont="1" applyBorder="1" applyAlignment="1" applyProtection="1">
      <alignment horizontal="center" vertical="center" wrapText="1"/>
      <protection hidden="1"/>
    </xf>
    <xf numFmtId="165" fontId="25" fillId="0" borderId="56" xfId="21" applyFont="1" applyBorder="1" applyAlignment="1" applyProtection="1">
      <alignment horizontal="center" vertical="center" wrapText="1"/>
      <protection hidden="1"/>
    </xf>
    <xf numFmtId="165" fontId="25" fillId="0" borderId="37" xfId="21" applyFont="1" applyBorder="1" applyAlignment="1" applyProtection="1">
      <alignment horizontal="center" vertical="center" wrapText="1"/>
      <protection hidden="1"/>
    </xf>
    <xf numFmtId="170" fontId="25" fillId="0" borderId="9" xfId="19" applyFont="1" applyFill="1" applyBorder="1" applyAlignment="1">
      <alignment vertical="center"/>
    </xf>
    <xf numFmtId="2" fontId="25" fillId="0" borderId="35" xfId="18" applyNumberFormat="1" applyFont="1" applyBorder="1" applyAlignment="1">
      <alignment horizontal="center" vertical="center"/>
    </xf>
    <xf numFmtId="164" fontId="25" fillId="0" borderId="9" xfId="18" applyNumberFormat="1" applyFont="1" applyBorder="1" applyAlignment="1">
      <alignment horizontal="center" vertical="center" wrapText="1"/>
    </xf>
    <xf numFmtId="164" fontId="21" fillId="0" borderId="30" xfId="18" applyNumberFormat="1" applyFont="1" applyBorder="1" applyAlignment="1">
      <alignment horizontal="center" vertical="center" wrapText="1"/>
    </xf>
    <xf numFmtId="9" fontId="25" fillId="0" borderId="33" xfId="20" applyFont="1" applyBorder="1" applyAlignment="1">
      <alignment horizontal="center" vertical="center"/>
    </xf>
    <xf numFmtId="0" fontId="12" fillId="0" borderId="65" xfId="10" applyFont="1" applyBorder="1" applyAlignment="1">
      <alignment horizontal="center" vertical="center"/>
    </xf>
    <xf numFmtId="2" fontId="25" fillId="0" borderId="41" xfId="2" applyNumberFormat="1" applyFont="1" applyBorder="1" applyAlignment="1" applyProtection="1">
      <alignment horizontal="center" vertical="center" wrapText="1"/>
      <protection hidden="1"/>
    </xf>
    <xf numFmtId="165" fontId="25" fillId="0" borderId="41" xfId="21" applyFont="1" applyBorder="1" applyAlignment="1" applyProtection="1">
      <alignment horizontal="center" vertical="center" wrapText="1"/>
      <protection hidden="1"/>
    </xf>
    <xf numFmtId="170" fontId="25" fillId="0" borderId="43" xfId="19" applyFont="1" applyFill="1" applyBorder="1" applyAlignment="1">
      <alignment vertical="center"/>
    </xf>
    <xf numFmtId="39" fontId="25" fillId="0" borderId="42" xfId="19" applyNumberFormat="1" applyFont="1" applyBorder="1" applyAlignment="1">
      <alignment horizontal="center" vertical="center"/>
    </xf>
    <xf numFmtId="164" fontId="25" fillId="0" borderId="44" xfId="18" applyNumberFormat="1" applyFont="1" applyBorder="1" applyAlignment="1">
      <alignment horizontal="center" vertical="center" wrapText="1"/>
    </xf>
    <xf numFmtId="164" fontId="21" fillId="0" borderId="6" xfId="18" applyNumberFormat="1" applyFont="1" applyBorder="1" applyAlignment="1">
      <alignment horizontal="center" vertical="center" wrapText="1"/>
    </xf>
    <xf numFmtId="0" fontId="12" fillId="0" borderId="6" xfId="10" applyFont="1" applyBorder="1" applyAlignment="1">
      <alignment horizontal="center" vertical="center"/>
    </xf>
    <xf numFmtId="165" fontId="25" fillId="0" borderId="6" xfId="21" applyFont="1" applyBorder="1" applyAlignment="1" applyProtection="1">
      <alignment horizontal="center" vertical="center" wrapText="1"/>
      <protection hidden="1"/>
    </xf>
    <xf numFmtId="164" fontId="25" fillId="0" borderId="6" xfId="18" applyNumberFormat="1" applyFont="1" applyBorder="1" applyAlignment="1">
      <alignment horizontal="center" vertical="center" wrapText="1"/>
    </xf>
    <xf numFmtId="0" fontId="25" fillId="0" borderId="63" xfId="2" applyFont="1" applyBorder="1" applyAlignment="1">
      <alignment horizontal="left" vertical="center"/>
    </xf>
    <xf numFmtId="0" fontId="25" fillId="0" borderId="5" xfId="2" applyFont="1" applyBorder="1" applyAlignment="1">
      <alignment horizontal="center" vertical="center"/>
    </xf>
    <xf numFmtId="0" fontId="12" fillId="0" borderId="63" xfId="10" applyFont="1" applyBorder="1" applyAlignment="1">
      <alignment horizontal="left" vertical="center"/>
    </xf>
    <xf numFmtId="0" fontId="12" fillId="0" borderId="5" xfId="2" applyFont="1" applyBorder="1" applyAlignment="1">
      <alignment horizontal="center" vertical="center"/>
    </xf>
    <xf numFmtId="2" fontId="12" fillId="0" borderId="6" xfId="10" applyNumberFormat="1" applyFont="1" applyBorder="1" applyAlignment="1">
      <alignment horizontal="center" vertical="center"/>
    </xf>
    <xf numFmtId="2" fontId="12" fillId="0" borderId="63" xfId="10" applyNumberFormat="1" applyFont="1" applyBorder="1" applyAlignment="1">
      <alignment horizontal="center" vertical="center"/>
    </xf>
    <xf numFmtId="0" fontId="25" fillId="0" borderId="63" xfId="2" applyFont="1" applyBorder="1" applyAlignment="1">
      <alignment horizontal="left" vertical="center" wrapText="1"/>
    </xf>
    <xf numFmtId="0" fontId="12" fillId="0" borderId="63" xfId="10" applyFont="1" applyBorder="1" applyAlignment="1">
      <alignment horizontal="left" vertical="center" wrapText="1"/>
    </xf>
    <xf numFmtId="2" fontId="12" fillId="0" borderId="64" xfId="10" applyNumberFormat="1" applyFont="1" applyBorder="1" applyAlignment="1">
      <alignment horizontal="center" vertical="center"/>
    </xf>
    <xf numFmtId="0" fontId="12" fillId="0" borderId="64" xfId="10" applyFont="1" applyBorder="1" applyAlignment="1">
      <alignment horizontal="left" vertical="center"/>
    </xf>
    <xf numFmtId="0" fontId="12" fillId="0" borderId="19" xfId="2" applyFont="1" applyBorder="1" applyAlignment="1">
      <alignment horizontal="center" vertical="center"/>
    </xf>
    <xf numFmtId="2" fontId="12" fillId="0" borderId="30" xfId="10" applyNumberFormat="1" applyFont="1" applyBorder="1" applyAlignment="1">
      <alignment horizontal="center" vertical="center"/>
    </xf>
    <xf numFmtId="170" fontId="25" fillId="0" borderId="37" xfId="19" applyFont="1" applyFill="1" applyBorder="1" applyAlignment="1">
      <alignment vertical="center"/>
    </xf>
    <xf numFmtId="39" fontId="25" fillId="0" borderId="35" xfId="19" applyNumberFormat="1" applyFont="1" applyBorder="1" applyAlignment="1">
      <alignment horizontal="center" vertical="center"/>
    </xf>
    <xf numFmtId="164" fontId="25" fillId="0" borderId="30" xfId="18" applyNumberFormat="1" applyFont="1" applyBorder="1" applyAlignment="1">
      <alignment horizontal="center" vertical="center" wrapText="1"/>
    </xf>
    <xf numFmtId="9" fontId="25" fillId="0" borderId="56" xfId="20" applyFont="1" applyBorder="1" applyAlignment="1">
      <alignment horizontal="center" vertical="center"/>
    </xf>
    <xf numFmtId="0" fontId="12" fillId="0" borderId="27" xfId="10" applyFont="1" applyBorder="1" applyAlignment="1">
      <alignment horizontal="center" vertical="center"/>
    </xf>
    <xf numFmtId="2" fontId="25" fillId="0" borderId="28" xfId="2" applyNumberFormat="1" applyFont="1" applyBorder="1" applyAlignment="1" applyProtection="1">
      <alignment horizontal="center" vertical="center" wrapText="1"/>
      <protection hidden="1"/>
    </xf>
    <xf numFmtId="170" fontId="25" fillId="0" borderId="51" xfId="19" applyFont="1" applyFill="1" applyBorder="1" applyAlignment="1">
      <alignment vertical="center"/>
    </xf>
    <xf numFmtId="164" fontId="25" fillId="0" borderId="43" xfId="18" applyNumberFormat="1" applyFont="1" applyBorder="1" applyAlignment="1">
      <alignment horizontal="center" vertical="center" wrapText="1"/>
    </xf>
    <xf numFmtId="39" fontId="25" fillId="0" borderId="3" xfId="19" applyNumberFormat="1" applyFont="1" applyBorder="1" applyAlignment="1">
      <alignment horizontal="center" vertical="center"/>
    </xf>
    <xf numFmtId="164" fontId="21" fillId="0" borderId="41" xfId="18" applyNumberFormat="1" applyFont="1" applyBorder="1" applyAlignment="1">
      <alignment horizontal="center" vertical="center" wrapText="1"/>
    </xf>
    <xf numFmtId="9" fontId="25" fillId="0" borderId="18" xfId="20" applyFont="1" applyBorder="1" applyAlignment="1">
      <alignment horizontal="center" vertical="center"/>
    </xf>
    <xf numFmtId="165" fontId="25" fillId="0" borderId="44" xfId="21" applyFont="1" applyBorder="1" applyAlignment="1" applyProtection="1">
      <alignment horizontal="center" vertical="center" wrapText="1"/>
      <protection hidden="1"/>
    </xf>
    <xf numFmtId="4" fontId="12" fillId="0" borderId="6" xfId="10" applyNumberFormat="1" applyFont="1" applyBorder="1" applyAlignment="1">
      <alignment horizontal="center" vertical="center"/>
    </xf>
    <xf numFmtId="0" fontId="12" fillId="0" borderId="64" xfId="10" applyFont="1" applyBorder="1" applyAlignment="1">
      <alignment horizontal="center" vertical="center"/>
    </xf>
    <xf numFmtId="0" fontId="12" fillId="0" borderId="19" xfId="10" applyFont="1" applyBorder="1" applyAlignment="1">
      <alignment horizontal="center" vertical="center"/>
    </xf>
    <xf numFmtId="165" fontId="25" fillId="0" borderId="9" xfId="21" applyFont="1" applyBorder="1" applyAlignment="1" applyProtection="1">
      <alignment horizontal="center" vertical="center" wrapText="1"/>
      <protection hidden="1"/>
    </xf>
    <xf numFmtId="0" fontId="12" fillId="0" borderId="3" xfId="10" applyFont="1" applyBorder="1" applyAlignment="1">
      <alignment horizontal="center" vertical="center"/>
    </xf>
    <xf numFmtId="166" fontId="12" fillId="0" borderId="43" xfId="22" applyNumberFormat="1" applyFont="1" applyBorder="1" applyAlignment="1">
      <alignment horizontal="center" vertical="center"/>
    </xf>
    <xf numFmtId="0" fontId="25" fillId="0" borderId="3" xfId="18" applyFont="1" applyBorder="1" applyAlignment="1">
      <alignment horizontal="center" vertical="center"/>
    </xf>
    <xf numFmtId="0" fontId="12" fillId="0" borderId="4" xfId="10" applyFont="1" applyBorder="1" applyAlignment="1">
      <alignment horizontal="center" vertical="center"/>
    </xf>
    <xf numFmtId="173" fontId="25" fillId="0" borderId="43" xfId="11" applyFont="1" applyBorder="1" applyAlignment="1" applyProtection="1">
      <alignment horizontal="center" vertical="center" wrapText="1"/>
      <protection hidden="1"/>
    </xf>
    <xf numFmtId="0" fontId="12" fillId="0" borderId="7" xfId="10" applyFont="1" applyBorder="1" applyAlignment="1">
      <alignment horizontal="center" vertical="center"/>
    </xf>
    <xf numFmtId="166" fontId="12" fillId="0" borderId="37" xfId="22" applyNumberFormat="1" applyFont="1" applyBorder="1" applyAlignment="1">
      <alignment horizontal="center" vertical="center"/>
    </xf>
    <xf numFmtId="165" fontId="25" fillId="0" borderId="36" xfId="21" applyFont="1" applyBorder="1" applyAlignment="1" applyProtection="1">
      <alignment horizontal="center" vertical="center" wrapText="1"/>
      <protection hidden="1"/>
    </xf>
    <xf numFmtId="0" fontId="15" fillId="3" borderId="23" xfId="10" applyFont="1" applyFill="1" applyBorder="1" applyAlignment="1">
      <alignment vertical="center"/>
    </xf>
    <xf numFmtId="0" fontId="15" fillId="3" borderId="24" xfId="10" applyFont="1" applyFill="1" applyBorder="1" applyAlignment="1">
      <alignment vertical="center"/>
    </xf>
    <xf numFmtId="0" fontId="15" fillId="5" borderId="0" xfId="10" applyFont="1" applyFill="1" applyAlignment="1">
      <alignment vertical="center"/>
    </xf>
    <xf numFmtId="0" fontId="25" fillId="3" borderId="13" xfId="18" applyFont="1" applyFill="1" applyBorder="1"/>
    <xf numFmtId="9" fontId="25" fillId="3" borderId="10" xfId="20" applyFont="1" applyFill="1" applyBorder="1" applyAlignment="1">
      <alignment horizontal="center" vertical="center"/>
    </xf>
    <xf numFmtId="0" fontId="12" fillId="0" borderId="31" xfId="10" applyFont="1" applyBorder="1" applyAlignment="1">
      <alignment horizontal="center" vertical="center"/>
    </xf>
    <xf numFmtId="0" fontId="29" fillId="0" borderId="50" xfId="18" applyFont="1" applyBorder="1"/>
    <xf numFmtId="9" fontId="25" fillId="0" borderId="18" xfId="20" applyFont="1" applyFill="1" applyBorder="1" applyAlignment="1">
      <alignment horizontal="center" vertical="center"/>
    </xf>
    <xf numFmtId="0" fontId="15" fillId="5" borderId="50" xfId="10" applyFont="1" applyFill="1" applyBorder="1" applyAlignment="1">
      <alignment vertical="center"/>
    </xf>
    <xf numFmtId="170" fontId="21" fillId="3" borderId="15" xfId="19" applyFont="1" applyFill="1" applyBorder="1" applyAlignment="1">
      <alignment vertical="center"/>
    </xf>
    <xf numFmtId="0" fontId="25" fillId="3" borderId="2" xfId="18" applyFont="1" applyFill="1" applyBorder="1"/>
    <xf numFmtId="39" fontId="25" fillId="3" borderId="2" xfId="19" applyNumberFormat="1" applyFont="1" applyFill="1" applyBorder="1" applyAlignment="1">
      <alignment vertical="center"/>
    </xf>
    <xf numFmtId="169" fontId="12" fillId="0" borderId="31" xfId="10" applyNumberFormat="1" applyFont="1" applyBorder="1" applyAlignment="1">
      <alignment horizontal="center" vertical="center"/>
    </xf>
    <xf numFmtId="165" fontId="25" fillId="0" borderId="18" xfId="21" applyFont="1" applyBorder="1" applyAlignment="1" applyProtection="1">
      <alignment horizontal="center" vertical="center" wrapText="1"/>
      <protection hidden="1"/>
    </xf>
    <xf numFmtId="169" fontId="12" fillId="0" borderId="62" xfId="10" applyNumberFormat="1" applyFont="1" applyBorder="1" applyAlignment="1">
      <alignment horizontal="center" vertical="center"/>
    </xf>
    <xf numFmtId="165" fontId="25" fillId="0" borderId="55" xfId="21" applyFont="1" applyBorder="1" applyAlignment="1" applyProtection="1">
      <alignment horizontal="center" vertical="center" wrapText="1"/>
      <protection hidden="1"/>
    </xf>
    <xf numFmtId="39" fontId="25" fillId="0" borderId="42" xfId="19" applyNumberFormat="1" applyFont="1" applyFill="1" applyBorder="1" applyAlignment="1">
      <alignment horizontal="center" vertical="center"/>
    </xf>
    <xf numFmtId="169" fontId="12" fillId="0" borderId="54" xfId="10" applyNumberFormat="1" applyFont="1" applyBorder="1" applyAlignment="1">
      <alignment horizontal="center" vertical="center"/>
    </xf>
    <xf numFmtId="165" fontId="25" fillId="0" borderId="33" xfId="21" applyFont="1" applyBorder="1" applyAlignment="1" applyProtection="1">
      <alignment horizontal="center" vertical="center" wrapText="1"/>
      <protection hidden="1"/>
    </xf>
    <xf numFmtId="0" fontId="15" fillId="0" borderId="50" xfId="10" applyFont="1" applyBorder="1" applyAlignment="1">
      <alignment vertical="center"/>
    </xf>
    <xf numFmtId="170" fontId="25" fillId="3" borderId="15" xfId="19" applyFont="1" applyFill="1" applyBorder="1" applyAlignment="1">
      <alignment vertical="center"/>
    </xf>
    <xf numFmtId="166" fontId="12" fillId="5" borderId="51" xfId="22" applyNumberFormat="1" applyFont="1" applyFill="1" applyBorder="1" applyAlignment="1">
      <alignment vertical="center"/>
    </xf>
    <xf numFmtId="2" fontId="12" fillId="0" borderId="62" xfId="10" applyNumberFormat="1" applyFont="1" applyBorder="1" applyAlignment="1">
      <alignment horizontal="center" vertical="center"/>
    </xf>
    <xf numFmtId="0" fontId="15" fillId="0" borderId="0" xfId="10" applyFont="1" applyAlignment="1">
      <alignment vertical="center"/>
    </xf>
    <xf numFmtId="0" fontId="25" fillId="0" borderId="0" xfId="18" applyFont="1"/>
    <xf numFmtId="2" fontId="12" fillId="0" borderId="54" xfId="10" applyNumberFormat="1" applyFont="1" applyBorder="1" applyAlignment="1">
      <alignment horizontal="center" vertical="center"/>
    </xf>
    <xf numFmtId="0" fontId="15" fillId="3" borderId="26" xfId="10" applyFont="1" applyFill="1" applyBorder="1" applyAlignment="1">
      <alignment vertical="center"/>
    </xf>
    <xf numFmtId="0" fontId="25" fillId="3" borderId="0" xfId="18" applyFont="1" applyFill="1"/>
    <xf numFmtId="173" fontId="21" fillId="3" borderId="1" xfId="11" applyFont="1" applyFill="1" applyBorder="1" applyAlignment="1" applyProtection="1">
      <alignment horizontal="center" vertical="center" wrapText="1"/>
      <protection hidden="1"/>
    </xf>
    <xf numFmtId="9" fontId="25" fillId="3" borderId="33" xfId="20" applyFont="1" applyFill="1" applyBorder="1" applyAlignment="1">
      <alignment horizontal="center" vertical="center"/>
    </xf>
    <xf numFmtId="0" fontId="25" fillId="3" borderId="35" xfId="18" applyFont="1" applyFill="1" applyBorder="1"/>
    <xf numFmtId="173" fontId="25" fillId="0" borderId="11" xfId="11" applyFont="1" applyFill="1" applyBorder="1" applyAlignment="1" applyProtection="1">
      <alignment horizontal="center" vertical="center" wrapText="1"/>
      <protection hidden="1"/>
    </xf>
    <xf numFmtId="0" fontId="25" fillId="0" borderId="0" xfId="18" applyFont="1" applyAlignment="1">
      <alignment horizontal="center"/>
    </xf>
    <xf numFmtId="170" fontId="12" fillId="0" borderId="0" xfId="19" applyFont="1" applyBorder="1"/>
    <xf numFmtId="170" fontId="25" fillId="0" borderId="0" xfId="19" applyFont="1" applyBorder="1" applyAlignment="1">
      <alignment vertical="center"/>
    </xf>
    <xf numFmtId="170" fontId="25" fillId="0" borderId="0" xfId="19" applyFont="1" applyFill="1" applyBorder="1" applyAlignment="1">
      <alignment vertical="center"/>
    </xf>
    <xf numFmtId="0" fontId="25" fillId="0" borderId="24" xfId="18" applyFont="1" applyBorder="1"/>
    <xf numFmtId="164" fontId="25" fillId="0" borderId="24" xfId="18" applyNumberFormat="1" applyFont="1" applyBorder="1" applyAlignment="1">
      <alignment horizontal="center" vertical="center" wrapText="1"/>
    </xf>
    <xf numFmtId="39" fontId="25" fillId="0" borderId="0" xfId="19" applyNumberFormat="1" applyFont="1" applyBorder="1" applyAlignment="1">
      <alignment vertical="center"/>
    </xf>
    <xf numFmtId="164" fontId="21" fillId="0" borderId="24" xfId="18" applyNumberFormat="1" applyFont="1" applyBorder="1" applyAlignment="1">
      <alignment horizontal="center" vertical="center" wrapText="1"/>
    </xf>
    <xf numFmtId="9" fontId="25" fillId="0" borderId="0" xfId="20" applyFont="1" applyBorder="1" applyAlignment="1">
      <alignment horizontal="center" vertical="center"/>
    </xf>
    <xf numFmtId="0" fontId="25" fillId="0" borderId="34" xfId="18" applyFont="1" applyBorder="1"/>
    <xf numFmtId="164" fontId="25" fillId="0" borderId="0" xfId="18" applyNumberFormat="1" applyFont="1" applyAlignment="1">
      <alignment horizontal="center" vertical="center" wrapText="1"/>
    </xf>
    <xf numFmtId="164" fontId="21" fillId="0" borderId="34" xfId="18" applyNumberFormat="1" applyFont="1" applyBorder="1" applyAlignment="1">
      <alignment horizontal="center" vertical="center" wrapText="1"/>
    </xf>
    <xf numFmtId="173" fontId="25" fillId="0" borderId="18" xfId="11" applyFont="1" applyFill="1" applyBorder="1" applyAlignment="1" applyProtection="1">
      <alignment horizontal="center" vertical="center" wrapText="1"/>
      <protection hidden="1"/>
    </xf>
    <xf numFmtId="164" fontId="25" fillId="0" borderId="12" xfId="18" applyNumberFormat="1" applyFont="1" applyBorder="1" applyAlignment="1">
      <alignment horizontal="center" vertical="center" wrapText="1"/>
    </xf>
    <xf numFmtId="164" fontId="21" fillId="0" borderId="12" xfId="18" applyNumberFormat="1" applyFont="1" applyBorder="1" applyAlignment="1">
      <alignment horizontal="center" vertical="center" wrapText="1"/>
    </xf>
    <xf numFmtId="165" fontId="21" fillId="3" borderId="15" xfId="21" applyFont="1" applyFill="1" applyBorder="1" applyAlignment="1" applyProtection="1">
      <alignment horizontal="center" vertical="center" wrapText="1"/>
      <protection hidden="1"/>
    </xf>
    <xf numFmtId="170" fontId="21" fillId="3" borderId="1" xfId="19" applyFont="1" applyFill="1" applyBorder="1"/>
    <xf numFmtId="0" fontId="12" fillId="0" borderId="2" xfId="10" applyFont="1" applyBorder="1" applyAlignment="1">
      <alignment horizontal="center" vertical="center"/>
    </xf>
    <xf numFmtId="0" fontId="25" fillId="0" borderId="1" xfId="2" applyFont="1" applyBorder="1" applyAlignment="1" applyProtection="1">
      <alignment horizontal="left" vertical="center" wrapText="1"/>
      <protection hidden="1"/>
    </xf>
    <xf numFmtId="0" fontId="12" fillId="0" borderId="39" xfId="10" applyFont="1" applyBorder="1" applyAlignment="1">
      <alignment horizontal="center" vertical="center"/>
    </xf>
    <xf numFmtId="2" fontId="25" fillId="0" borderId="14" xfId="2" applyNumberFormat="1" applyFont="1" applyBorder="1" applyAlignment="1" applyProtection="1">
      <alignment horizontal="center" vertical="center" wrapText="1"/>
      <protection hidden="1"/>
    </xf>
    <xf numFmtId="165" fontId="25" fillId="0" borderId="14" xfId="21" applyFont="1" applyBorder="1" applyAlignment="1" applyProtection="1">
      <alignment horizontal="center" vertical="center" wrapText="1"/>
      <protection hidden="1"/>
    </xf>
    <xf numFmtId="165" fontId="25" fillId="0" borderId="15" xfId="21" applyFont="1" applyBorder="1" applyAlignment="1" applyProtection="1">
      <alignment horizontal="center" vertical="center" wrapText="1"/>
      <protection hidden="1"/>
    </xf>
    <xf numFmtId="170" fontId="25" fillId="0" borderId="15" xfId="19" applyFont="1" applyFill="1" applyBorder="1" applyAlignment="1">
      <alignment vertical="center"/>
    </xf>
    <xf numFmtId="2" fontId="25" fillId="0" borderId="13" xfId="18" applyNumberFormat="1" applyFont="1" applyBorder="1" applyAlignment="1">
      <alignment horizontal="center" vertical="center"/>
    </xf>
    <xf numFmtId="39" fontId="25" fillId="0" borderId="13" xfId="19" applyNumberFormat="1" applyFont="1" applyBorder="1" applyAlignment="1">
      <alignment horizontal="center" vertical="center"/>
    </xf>
    <xf numFmtId="9" fontId="25" fillId="0" borderId="10" xfId="20" applyFont="1" applyBorder="1" applyAlignment="1">
      <alignment horizontal="center" vertical="center"/>
    </xf>
    <xf numFmtId="164" fontId="25" fillId="0" borderId="57" xfId="18" applyNumberFormat="1" applyFont="1" applyBorder="1" applyAlignment="1">
      <alignment horizontal="center" vertical="center" wrapText="1"/>
    </xf>
    <xf numFmtId="0" fontId="25" fillId="0" borderId="34" xfId="18" applyFont="1" applyBorder="1" applyAlignment="1">
      <alignment horizontal="center"/>
    </xf>
    <xf numFmtId="170" fontId="12" fillId="0" borderId="34" xfId="19" applyFont="1" applyBorder="1"/>
    <xf numFmtId="0" fontId="25" fillId="3" borderId="1" xfId="18" applyFont="1" applyFill="1" applyBorder="1"/>
    <xf numFmtId="39" fontId="25" fillId="3" borderId="1" xfId="19" applyNumberFormat="1" applyFont="1" applyFill="1" applyBorder="1" applyAlignment="1">
      <alignment vertical="center"/>
    </xf>
    <xf numFmtId="9" fontId="25" fillId="3" borderId="18" xfId="20" applyFont="1" applyFill="1" applyBorder="1" applyAlignment="1">
      <alignment horizontal="center" vertical="center"/>
    </xf>
    <xf numFmtId="0" fontId="25" fillId="3" borderId="48" xfId="18" applyFont="1" applyFill="1" applyBorder="1"/>
    <xf numFmtId="4" fontId="25" fillId="0" borderId="3" xfId="18" applyNumberFormat="1" applyFont="1" applyBorder="1" applyAlignment="1">
      <alignment horizontal="center" vertical="center"/>
    </xf>
    <xf numFmtId="165" fontId="25" fillId="0" borderId="18" xfId="21" applyFont="1" applyFill="1" applyBorder="1" applyAlignment="1" applyProtection="1">
      <alignment horizontal="center" vertical="center" wrapText="1"/>
      <protection hidden="1"/>
    </xf>
    <xf numFmtId="4" fontId="25" fillId="0" borderId="42" xfId="18" applyNumberFormat="1" applyFont="1" applyBorder="1" applyAlignment="1">
      <alignment horizontal="center" vertical="center"/>
    </xf>
    <xf numFmtId="165" fontId="25" fillId="0" borderId="11" xfId="21" applyFont="1" applyFill="1" applyBorder="1" applyAlignment="1" applyProtection="1">
      <alignment horizontal="center" vertical="center" wrapText="1"/>
      <protection hidden="1"/>
    </xf>
    <xf numFmtId="0" fontId="25" fillId="0" borderId="42" xfId="18" applyFont="1" applyBorder="1" applyAlignment="1">
      <alignment horizontal="center" vertical="center"/>
    </xf>
    <xf numFmtId="174" fontId="25" fillId="0" borderId="42" xfId="18" applyNumberFormat="1" applyFont="1" applyBorder="1" applyAlignment="1">
      <alignment horizontal="center" vertical="center"/>
    </xf>
    <xf numFmtId="170" fontId="25" fillId="0" borderId="24" xfId="19" applyFont="1" applyFill="1" applyBorder="1" applyAlignment="1">
      <alignment vertical="center"/>
    </xf>
    <xf numFmtId="9" fontId="25" fillId="0" borderId="24" xfId="20" applyFont="1" applyBorder="1" applyAlignment="1">
      <alignment horizontal="center" vertical="center"/>
    </xf>
    <xf numFmtId="164" fontId="25" fillId="0" borderId="34" xfId="18" applyNumberFormat="1" applyFont="1" applyBorder="1" applyAlignment="1">
      <alignment horizontal="center" vertical="center" wrapText="1"/>
    </xf>
    <xf numFmtId="164" fontId="21" fillId="0" borderId="0" xfId="18" applyNumberFormat="1" applyFont="1" applyAlignment="1">
      <alignment horizontal="center" vertical="center" wrapText="1"/>
    </xf>
    <xf numFmtId="165" fontId="25" fillId="0" borderId="5" xfId="21" applyFont="1" applyFill="1" applyBorder="1" applyAlignment="1" applyProtection="1">
      <alignment horizontal="center" vertical="center" wrapText="1"/>
      <protection hidden="1"/>
    </xf>
    <xf numFmtId="0" fontId="25" fillId="0" borderId="61" xfId="18" applyFont="1" applyBorder="1" applyAlignment="1">
      <alignment horizontal="center" vertical="center"/>
    </xf>
    <xf numFmtId="164" fontId="25" fillId="0" borderId="58" xfId="18" applyNumberFormat="1" applyFont="1" applyBorder="1" applyAlignment="1">
      <alignment horizontal="center" vertical="center" wrapText="1"/>
    </xf>
    <xf numFmtId="0" fontId="25" fillId="0" borderId="20" xfId="18" applyFont="1" applyBorder="1"/>
    <xf numFmtId="0" fontId="25" fillId="0" borderId="4" xfId="18" applyFont="1" applyBorder="1" applyAlignment="1">
      <alignment horizontal="center" vertical="center"/>
    </xf>
    <xf numFmtId="39" fontId="25" fillId="0" borderId="4" xfId="19" applyNumberFormat="1" applyFont="1" applyBorder="1" applyAlignment="1">
      <alignment horizontal="center" vertical="center"/>
    </xf>
    <xf numFmtId="0" fontId="25" fillId="0" borderId="29" xfId="18" applyFont="1" applyBorder="1"/>
    <xf numFmtId="0" fontId="25" fillId="0" borderId="7" xfId="18" applyFont="1" applyBorder="1" applyAlignment="1">
      <alignment horizontal="center" vertical="center"/>
    </xf>
    <xf numFmtId="39" fontId="25" fillId="0" borderId="7" xfId="19" applyNumberFormat="1" applyFont="1" applyBorder="1" applyAlignment="1">
      <alignment horizontal="center" vertical="center"/>
    </xf>
    <xf numFmtId="9" fontId="25" fillId="0" borderId="9" xfId="20" applyFont="1" applyBorder="1" applyAlignment="1">
      <alignment horizontal="center" vertical="center"/>
    </xf>
    <xf numFmtId="0" fontId="25" fillId="4" borderId="0" xfId="18" applyFont="1" applyFill="1"/>
    <xf numFmtId="2" fontId="25" fillId="0" borderId="42" xfId="18" applyNumberFormat="1" applyFont="1" applyBorder="1" applyAlignment="1">
      <alignment horizontal="center" vertical="center"/>
    </xf>
    <xf numFmtId="165" fontId="25" fillId="0" borderId="56" xfId="21" applyFont="1" applyFill="1" applyBorder="1" applyAlignment="1" applyProtection="1">
      <alignment horizontal="center" vertical="center" wrapText="1"/>
      <protection hidden="1"/>
    </xf>
    <xf numFmtId="165" fontId="25" fillId="0" borderId="19" xfId="21" applyFont="1" applyFill="1" applyBorder="1" applyAlignment="1" applyProtection="1">
      <alignment horizontal="center" vertical="center" wrapText="1"/>
      <protection hidden="1"/>
    </xf>
    <xf numFmtId="0" fontId="12" fillId="0" borderId="0" xfId="10" applyFont="1" applyAlignment="1">
      <alignment horizontal="center" vertical="center"/>
    </xf>
    <xf numFmtId="0" fontId="25" fillId="0" borderId="0" xfId="2" applyFont="1" applyAlignment="1" applyProtection="1">
      <alignment horizontal="left" vertical="center" wrapText="1"/>
      <protection hidden="1"/>
    </xf>
    <xf numFmtId="2" fontId="12" fillId="0" borderId="0" xfId="10" applyNumberFormat="1" applyFont="1" applyAlignment="1">
      <alignment horizontal="center" vertical="center"/>
    </xf>
    <xf numFmtId="165" fontId="25" fillId="0" borderId="0" xfId="21" applyFont="1" applyBorder="1" applyAlignment="1" applyProtection="1">
      <alignment horizontal="center" vertical="center" wrapText="1"/>
      <protection hidden="1"/>
    </xf>
    <xf numFmtId="2" fontId="25" fillId="0" borderId="0" xfId="18" applyNumberFormat="1" applyFont="1" applyAlignment="1">
      <alignment horizontal="center"/>
    </xf>
    <xf numFmtId="165" fontId="25" fillId="0" borderId="0" xfId="21" applyFont="1" applyFill="1" applyBorder="1" applyAlignment="1" applyProtection="1">
      <alignment horizontal="center" vertical="center" wrapText="1"/>
      <protection hidden="1"/>
    </xf>
    <xf numFmtId="39" fontId="25" fillId="0" borderId="0" xfId="19" applyNumberFormat="1" applyFont="1" applyBorder="1" applyAlignment="1">
      <alignment horizontal="center" vertical="center"/>
    </xf>
    <xf numFmtId="0" fontId="12" fillId="0" borderId="5" xfId="10" applyFont="1" applyBorder="1" applyAlignment="1">
      <alignment horizontal="center" vertical="center" wrapText="1"/>
    </xf>
    <xf numFmtId="173" fontId="25" fillId="0" borderId="56" xfId="11" applyFont="1" applyFill="1" applyBorder="1" applyAlignment="1" applyProtection="1">
      <alignment horizontal="center" vertical="center" wrapText="1"/>
      <protection hidden="1"/>
    </xf>
    <xf numFmtId="0" fontId="25" fillId="0" borderId="34" xfId="2" applyFont="1" applyBorder="1" applyAlignment="1" applyProtection="1">
      <alignment horizontal="left" vertical="center" wrapText="1"/>
      <protection hidden="1"/>
    </xf>
    <xf numFmtId="173" fontId="25" fillId="0" borderId="12" xfId="11" applyFont="1" applyFill="1" applyBorder="1" applyAlignment="1" applyProtection="1">
      <alignment horizontal="center" vertical="center" wrapText="1"/>
      <protection hidden="1"/>
    </xf>
    <xf numFmtId="2" fontId="25" fillId="0" borderId="34" xfId="18" applyNumberFormat="1" applyFont="1" applyBorder="1" applyAlignment="1">
      <alignment horizontal="center"/>
    </xf>
    <xf numFmtId="0" fontId="21" fillId="3" borderId="26" xfId="2" applyFont="1" applyFill="1" applyBorder="1" applyAlignment="1" applyProtection="1">
      <alignment vertical="center" wrapText="1"/>
      <protection hidden="1"/>
    </xf>
    <xf numFmtId="0" fontId="21" fillId="0" borderId="0" xfId="2" applyFont="1" applyAlignment="1" applyProtection="1">
      <alignment vertical="center" wrapText="1"/>
      <protection hidden="1"/>
    </xf>
    <xf numFmtId="2" fontId="25" fillId="3" borderId="1" xfId="18" applyNumberFormat="1" applyFont="1" applyFill="1" applyBorder="1" applyAlignment="1">
      <alignment horizontal="center"/>
    </xf>
    <xf numFmtId="0" fontId="25" fillId="0" borderId="46" xfId="18" applyFont="1" applyBorder="1"/>
    <xf numFmtId="39" fontId="25" fillId="3" borderId="1" xfId="19" applyNumberFormat="1" applyFont="1" applyFill="1" applyBorder="1" applyAlignment="1">
      <alignment horizontal="center" vertical="center"/>
    </xf>
    <xf numFmtId="9" fontId="25" fillId="3" borderId="15" xfId="20" applyFont="1" applyFill="1" applyBorder="1" applyAlignment="1">
      <alignment horizontal="center" vertical="center"/>
    </xf>
    <xf numFmtId="0" fontId="12" fillId="5" borderId="31" xfId="10" applyFont="1" applyFill="1" applyBorder="1" applyAlignment="1">
      <alignment horizontal="center" vertical="center"/>
    </xf>
    <xf numFmtId="2" fontId="12" fillId="0" borderId="41" xfId="10" applyNumberFormat="1" applyFont="1" applyBorder="1" applyAlignment="1">
      <alignment horizontal="center" vertical="center"/>
    </xf>
    <xf numFmtId="165" fontId="25" fillId="0" borderId="51" xfId="21" applyFont="1" applyFill="1" applyBorder="1" applyAlignment="1" applyProtection="1">
      <alignment horizontal="center" vertical="center" wrapText="1"/>
      <protection hidden="1"/>
    </xf>
    <xf numFmtId="2" fontId="25" fillId="0" borderId="3" xfId="18" applyNumberFormat="1" applyFont="1" applyBorder="1" applyAlignment="1">
      <alignment horizontal="center" vertical="center"/>
    </xf>
    <xf numFmtId="9" fontId="25" fillId="0" borderId="51" xfId="20" applyFont="1" applyBorder="1" applyAlignment="1">
      <alignment horizontal="center" vertical="center"/>
    </xf>
    <xf numFmtId="165" fontId="25" fillId="0" borderId="44" xfId="21" applyFont="1" applyFill="1" applyBorder="1" applyAlignment="1" applyProtection="1">
      <alignment horizontal="center" vertical="center" wrapText="1"/>
      <protection hidden="1"/>
    </xf>
    <xf numFmtId="2" fontId="25" fillId="0" borderId="4" xfId="18" applyNumberFormat="1" applyFont="1" applyBorder="1" applyAlignment="1">
      <alignment horizontal="center" vertical="center"/>
    </xf>
    <xf numFmtId="2" fontId="25" fillId="0" borderId="7" xfId="18" applyNumberFormat="1" applyFont="1" applyBorder="1" applyAlignment="1">
      <alignment horizontal="center" vertical="center"/>
    </xf>
    <xf numFmtId="2" fontId="25" fillId="0" borderId="4" xfId="23" applyNumberFormat="1" applyFont="1" applyBorder="1" applyAlignment="1">
      <alignment horizontal="center" vertical="center"/>
    </xf>
    <xf numFmtId="2" fontId="25" fillId="0" borderId="7" xfId="23" applyNumberFormat="1" applyFont="1" applyBorder="1" applyAlignment="1">
      <alignment horizontal="center" vertical="center"/>
    </xf>
    <xf numFmtId="0" fontId="21" fillId="0" borderId="0" xfId="18" applyFont="1" applyAlignment="1">
      <alignment horizontal="right"/>
    </xf>
    <xf numFmtId="2" fontId="25" fillId="0" borderId="3" xfId="2" applyNumberFormat="1" applyFont="1" applyBorder="1" applyAlignment="1" applyProtection="1">
      <alignment horizontal="center" vertical="center" wrapText="1"/>
      <protection hidden="1"/>
    </xf>
    <xf numFmtId="2" fontId="12" fillId="0" borderId="4" xfId="10" applyNumberFormat="1" applyFont="1" applyBorder="1" applyAlignment="1">
      <alignment horizontal="center" vertical="center"/>
    </xf>
    <xf numFmtId="2" fontId="12" fillId="0" borderId="4" xfId="23" applyNumberFormat="1" applyFont="1" applyBorder="1" applyAlignment="1">
      <alignment horizontal="center" vertical="center"/>
    </xf>
    <xf numFmtId="169" fontId="25" fillId="0" borderId="3" xfId="18" applyNumberFormat="1" applyFont="1" applyBorder="1" applyAlignment="1">
      <alignment horizontal="center" vertical="center"/>
    </xf>
    <xf numFmtId="2" fontId="12" fillId="0" borderId="7" xfId="23" applyNumberFormat="1" applyFont="1" applyBorder="1" applyAlignment="1">
      <alignment horizontal="center" vertical="center"/>
    </xf>
    <xf numFmtId="0" fontId="25" fillId="3" borderId="39" xfId="18" applyFont="1" applyFill="1" applyBorder="1" applyAlignment="1">
      <alignment horizontal="center"/>
    </xf>
    <xf numFmtId="167" fontId="25" fillId="0" borderId="4" xfId="18" applyNumberFormat="1" applyFont="1" applyBorder="1" applyAlignment="1">
      <alignment horizontal="center" vertical="center"/>
    </xf>
    <xf numFmtId="169" fontId="25" fillId="0" borderId="4" xfId="18" applyNumberFormat="1" applyFont="1" applyBorder="1" applyAlignment="1">
      <alignment horizontal="center" vertical="center"/>
    </xf>
    <xf numFmtId="169" fontId="25" fillId="0" borderId="7" xfId="18" applyNumberFormat="1" applyFont="1" applyBorder="1" applyAlignment="1">
      <alignment horizontal="center" vertical="center"/>
    </xf>
    <xf numFmtId="167" fontId="25" fillId="0" borderId="7" xfId="18" applyNumberFormat="1" applyFont="1" applyBorder="1" applyAlignment="1">
      <alignment horizontal="center" vertical="center"/>
    </xf>
    <xf numFmtId="0" fontId="25" fillId="3" borderId="10" xfId="18" applyFont="1" applyFill="1" applyBorder="1" applyAlignment="1">
      <alignment horizontal="center"/>
    </xf>
    <xf numFmtId="2" fontId="25" fillId="0" borderId="66" xfId="18" applyNumberFormat="1" applyFont="1" applyBorder="1" applyAlignment="1">
      <alignment horizontal="center" vertical="center"/>
    </xf>
    <xf numFmtId="0" fontId="17" fillId="3" borderId="1" xfId="18" applyFont="1" applyFill="1" applyBorder="1" applyAlignment="1">
      <alignment horizontal="center" vertical="center" wrapText="1"/>
    </xf>
    <xf numFmtId="4" fontId="25" fillId="0" borderId="7" xfId="18" applyNumberFormat="1" applyFont="1" applyBorder="1" applyAlignment="1">
      <alignment horizontal="center" vertical="center"/>
    </xf>
    <xf numFmtId="164" fontId="21" fillId="3" borderId="15" xfId="18" applyNumberFormat="1" applyFont="1" applyFill="1" applyBorder="1" applyAlignment="1">
      <alignment horizontal="center" vertical="center" wrapText="1"/>
    </xf>
    <xf numFmtId="164" fontId="21" fillId="3" borderId="14" xfId="18" applyNumberFormat="1" applyFont="1" applyFill="1" applyBorder="1" applyAlignment="1">
      <alignment horizontal="center" vertical="center" wrapText="1"/>
    </xf>
    <xf numFmtId="0" fontId="30" fillId="3" borderId="1" xfId="18" applyFont="1" applyFill="1" applyBorder="1" applyAlignment="1">
      <alignment horizontal="center" vertical="center" wrapText="1"/>
    </xf>
    <xf numFmtId="170" fontId="25" fillId="3" borderId="13" xfId="19" applyFont="1" applyFill="1" applyBorder="1" applyAlignment="1">
      <alignment vertical="center"/>
    </xf>
    <xf numFmtId="0" fontId="25" fillId="3" borderId="1" xfId="18" applyFont="1" applyFill="1" applyBorder="1" applyAlignment="1">
      <alignment horizontal="center"/>
    </xf>
    <xf numFmtId="2" fontId="25" fillId="0" borderId="3" xfId="23" applyNumberFormat="1" applyFont="1" applyBorder="1" applyAlignment="1">
      <alignment horizontal="center" vertical="center"/>
    </xf>
    <xf numFmtId="176" fontId="21" fillId="3" borderId="26" xfId="21" applyNumberFormat="1" applyFont="1" applyFill="1" applyBorder="1" applyAlignment="1" applyProtection="1">
      <alignment horizontal="center" vertical="center" wrapText="1"/>
      <protection hidden="1"/>
    </xf>
    <xf numFmtId="2" fontId="22" fillId="0" borderId="40" xfId="18" applyNumberFormat="1" applyFont="1" applyBorder="1" applyAlignment="1">
      <alignment horizontal="center"/>
    </xf>
    <xf numFmtId="167" fontId="25" fillId="0" borderId="3" xfId="18" applyNumberFormat="1" applyFont="1" applyBorder="1" applyAlignment="1">
      <alignment horizontal="center" vertical="center"/>
    </xf>
    <xf numFmtId="166" fontId="12" fillId="5" borderId="9" xfId="22" applyNumberFormat="1" applyFont="1" applyFill="1" applyBorder="1" applyAlignment="1">
      <alignment vertical="center"/>
    </xf>
    <xf numFmtId="44" fontId="25" fillId="0" borderId="55" xfId="21" applyNumberFormat="1" applyFont="1" applyBorder="1" applyAlignment="1" applyProtection="1">
      <alignment horizontal="center" vertical="center" wrapText="1"/>
      <protection hidden="1"/>
    </xf>
    <xf numFmtId="44" fontId="25" fillId="0" borderId="33" xfId="21" applyNumberFormat="1" applyFont="1" applyBorder="1" applyAlignment="1" applyProtection="1">
      <alignment horizontal="center" vertical="center" wrapText="1"/>
      <protection hidden="1"/>
    </xf>
    <xf numFmtId="178" fontId="21" fillId="3" borderId="1" xfId="21" applyNumberFormat="1" applyFont="1" applyFill="1" applyBorder="1" applyAlignment="1" applyProtection="1">
      <alignment horizontal="center" vertical="center" wrapText="1"/>
      <protection hidden="1"/>
    </xf>
    <xf numFmtId="176" fontId="21" fillId="3" borderId="1" xfId="21" applyNumberFormat="1" applyFont="1" applyFill="1" applyBorder="1" applyAlignment="1" applyProtection="1">
      <alignment horizontal="center" vertical="center" wrapText="1"/>
      <protection hidden="1"/>
    </xf>
    <xf numFmtId="0" fontId="25" fillId="3" borderId="65" xfId="18" applyFont="1" applyFill="1" applyBorder="1" applyAlignment="1">
      <alignment horizontal="center"/>
    </xf>
    <xf numFmtId="0" fontId="25" fillId="3" borderId="63" xfId="18" applyFont="1" applyFill="1" applyBorder="1" applyAlignment="1">
      <alignment horizontal="center"/>
    </xf>
    <xf numFmtId="0" fontId="25" fillId="3" borderId="64" xfId="18" applyFont="1" applyFill="1" applyBorder="1" applyAlignment="1">
      <alignment horizontal="center"/>
    </xf>
    <xf numFmtId="170" fontId="25" fillId="0" borderId="55" xfId="19" applyFont="1" applyFill="1" applyBorder="1" applyAlignment="1">
      <alignment vertical="center"/>
    </xf>
    <xf numFmtId="0" fontId="12" fillId="0" borderId="53" xfId="10" applyFont="1" applyBorder="1" applyAlignment="1">
      <alignment horizontal="center" vertical="center"/>
    </xf>
    <xf numFmtId="0" fontId="25" fillId="0" borderId="69" xfId="2" applyFont="1" applyBorder="1" applyAlignment="1" applyProtection="1">
      <alignment horizontal="left" vertical="center" wrapText="1"/>
      <protection hidden="1"/>
    </xf>
    <xf numFmtId="0" fontId="12" fillId="0" borderId="59" xfId="10" applyFont="1" applyBorder="1" applyAlignment="1">
      <alignment horizontal="center" vertical="center"/>
    </xf>
    <xf numFmtId="2" fontId="12" fillId="0" borderId="8" xfId="10" applyNumberFormat="1" applyFont="1" applyBorder="1" applyAlignment="1">
      <alignment horizontal="center" vertical="center"/>
    </xf>
    <xf numFmtId="175" fontId="12" fillId="5" borderId="8" xfId="22" applyNumberFormat="1" applyFont="1" applyFill="1" applyBorder="1" applyAlignment="1">
      <alignment horizontal="center" vertical="center"/>
    </xf>
    <xf numFmtId="165" fontId="25" fillId="0" borderId="58" xfId="21" applyFont="1" applyBorder="1" applyAlignment="1" applyProtection="1">
      <alignment horizontal="center" vertical="center" wrapText="1"/>
      <protection hidden="1"/>
    </xf>
    <xf numFmtId="0" fontId="25" fillId="0" borderId="66" xfId="18" applyFont="1" applyBorder="1" applyAlignment="1">
      <alignment horizontal="center" vertical="center"/>
    </xf>
    <xf numFmtId="0" fontId="25" fillId="0" borderId="46" xfId="2" applyFont="1" applyBorder="1" applyAlignment="1" applyProtection="1">
      <alignment horizontal="left" vertical="center" wrapText="1"/>
      <protection hidden="1"/>
    </xf>
    <xf numFmtId="0" fontId="12" fillId="0" borderId="40" xfId="10" applyFont="1" applyBorder="1" applyAlignment="1">
      <alignment horizontal="center" vertical="center"/>
    </xf>
    <xf numFmtId="2" fontId="12" fillId="0" borderId="60" xfId="10" applyNumberFormat="1" applyFont="1" applyBorder="1" applyAlignment="1">
      <alignment horizontal="center" vertical="center"/>
    </xf>
    <xf numFmtId="175" fontId="12" fillId="5" borderId="60" xfId="22" applyNumberFormat="1" applyFont="1" applyFill="1" applyBorder="1" applyAlignment="1">
      <alignment horizontal="center" vertical="center"/>
    </xf>
    <xf numFmtId="0" fontId="12" fillId="5" borderId="63" xfId="10" applyFont="1" applyFill="1" applyBorder="1" applyAlignment="1">
      <alignment horizontal="center" vertical="center"/>
    </xf>
    <xf numFmtId="0" fontId="12" fillId="0" borderId="46" xfId="10" applyFont="1" applyBorder="1" applyAlignment="1">
      <alignment horizontal="center" vertical="center"/>
    </xf>
    <xf numFmtId="0" fontId="12" fillId="0" borderId="69" xfId="10" applyFont="1" applyBorder="1" applyAlignment="1">
      <alignment horizontal="center" vertical="center"/>
    </xf>
    <xf numFmtId="2" fontId="25" fillId="0" borderId="66" xfId="23" applyNumberFormat="1" applyFont="1" applyBorder="1" applyAlignment="1">
      <alignment horizontal="center" vertical="center"/>
    </xf>
    <xf numFmtId="9" fontId="25" fillId="0" borderId="34" xfId="20" applyFont="1" applyBorder="1" applyAlignment="1">
      <alignment horizontal="center" vertical="center"/>
    </xf>
    <xf numFmtId="165" fontId="25" fillId="0" borderId="21" xfId="21" applyFont="1" applyBorder="1" applyAlignment="1" applyProtection="1">
      <alignment horizontal="center" vertical="center" wrapText="1"/>
      <protection hidden="1"/>
    </xf>
    <xf numFmtId="0" fontId="25" fillId="0" borderId="35" xfId="18" applyFont="1" applyBorder="1" applyAlignment="1">
      <alignment horizontal="center" vertical="center"/>
    </xf>
    <xf numFmtId="0" fontId="12" fillId="5" borderId="67" xfId="10" applyFont="1" applyFill="1" applyBorder="1" applyAlignment="1">
      <alignment horizontal="center" vertical="center"/>
    </xf>
    <xf numFmtId="0" fontId="25" fillId="5" borderId="69" xfId="2" applyFont="1" applyFill="1" applyBorder="1" applyAlignment="1" applyProtection="1">
      <alignment horizontal="left" vertical="center" wrapText="1"/>
      <protection hidden="1"/>
    </xf>
    <xf numFmtId="0" fontId="12" fillId="5" borderId="59" xfId="10" applyFont="1" applyFill="1" applyBorder="1" applyAlignment="1">
      <alignment horizontal="center" vertical="center"/>
    </xf>
    <xf numFmtId="2" fontId="12" fillId="0" borderId="3" xfId="10" applyNumberFormat="1" applyFont="1" applyBorder="1" applyAlignment="1">
      <alignment horizontal="center" vertical="center"/>
    </xf>
    <xf numFmtId="2" fontId="12" fillId="5" borderId="4" xfId="10" applyNumberFormat="1" applyFont="1" applyFill="1" applyBorder="1" applyAlignment="1">
      <alignment horizontal="center" vertical="center"/>
    </xf>
    <xf numFmtId="2" fontId="12" fillId="5" borderId="66" xfId="10" applyNumberFormat="1" applyFont="1" applyFill="1" applyBorder="1" applyAlignment="1">
      <alignment horizontal="center" vertical="center"/>
    </xf>
    <xf numFmtId="2" fontId="12" fillId="5" borderId="7" xfId="10" applyNumberFormat="1" applyFont="1" applyFill="1" applyBorder="1" applyAlignment="1">
      <alignment horizontal="center" vertical="center"/>
    </xf>
    <xf numFmtId="9" fontId="21" fillId="0" borderId="0" xfId="20" applyFont="1" applyFill="1" applyBorder="1" applyAlignment="1">
      <alignment horizontal="center"/>
    </xf>
    <xf numFmtId="171" fontId="21" fillId="0" borderId="12" xfId="19" applyNumberFormat="1" applyFont="1" applyBorder="1"/>
    <xf numFmtId="171" fontId="21" fillId="0" borderId="12" xfId="19" applyNumberFormat="1" applyFont="1" applyFill="1" applyBorder="1" applyAlignment="1">
      <alignment vertical="center"/>
    </xf>
    <xf numFmtId="171" fontId="21" fillId="0" borderId="12" xfId="19" applyNumberFormat="1" applyFont="1" applyBorder="1" applyAlignment="1">
      <alignment vertical="center"/>
    </xf>
    <xf numFmtId="171" fontId="21" fillId="0" borderId="24" xfId="19" applyNumberFormat="1" applyFont="1" applyFill="1" applyBorder="1" applyAlignment="1">
      <alignment vertical="center"/>
    </xf>
    <xf numFmtId="171" fontId="21" fillId="0" borderId="0" xfId="19" applyNumberFormat="1" applyFont="1" applyBorder="1" applyAlignment="1">
      <alignment vertical="center"/>
    </xf>
    <xf numFmtId="9" fontId="21" fillId="0" borderId="0" xfId="20" applyFont="1" applyFill="1" applyBorder="1" applyAlignment="1">
      <alignment horizontal="center" vertical="center"/>
    </xf>
    <xf numFmtId="170" fontId="12" fillId="0" borderId="0" xfId="19" applyFont="1" applyFill="1" applyBorder="1" applyAlignment="1">
      <alignment vertical="center"/>
    </xf>
    <xf numFmtId="0" fontId="33" fillId="0" borderId="0" xfId="18" applyFont="1"/>
    <xf numFmtId="0" fontId="33" fillId="0" borderId="0" xfId="18" applyFont="1" applyAlignment="1">
      <alignment vertical="center"/>
    </xf>
    <xf numFmtId="0" fontId="33" fillId="0" borderId="0" xfId="18" applyFont="1" applyAlignment="1">
      <alignment horizontal="center" vertical="center"/>
    </xf>
    <xf numFmtId="165" fontId="25" fillId="0" borderId="21" xfId="21" applyFont="1" applyFill="1" applyBorder="1" applyAlignment="1" applyProtection="1">
      <alignment horizontal="center" vertical="center" wrapText="1"/>
      <protection hidden="1"/>
    </xf>
    <xf numFmtId="166" fontId="12" fillId="0" borderId="70" xfId="22" applyNumberFormat="1" applyFont="1" applyFill="1" applyBorder="1" applyAlignment="1">
      <alignment vertical="center"/>
    </xf>
    <xf numFmtId="170" fontId="21" fillId="3" borderId="1" xfId="19" applyFont="1" applyFill="1" applyBorder="1" applyAlignment="1">
      <alignment horizontal="center" vertical="center"/>
    </xf>
    <xf numFmtId="169" fontId="25" fillId="0" borderId="42" xfId="18" applyNumberFormat="1" applyFont="1" applyBorder="1" applyAlignment="1">
      <alignment horizontal="center" vertical="center"/>
    </xf>
    <xf numFmtId="169" fontId="25" fillId="0" borderId="35" xfId="18" applyNumberFormat="1" applyFont="1" applyBorder="1" applyAlignment="1">
      <alignment horizontal="center" vertical="center"/>
    </xf>
    <xf numFmtId="0" fontId="25" fillId="3" borderId="13" xfId="18" applyFont="1" applyFill="1" applyBorder="1" applyAlignment="1">
      <alignment horizontal="center"/>
    </xf>
    <xf numFmtId="2" fontId="12" fillId="0" borderId="42" xfId="18" applyNumberFormat="1" applyFont="1" applyBorder="1" applyAlignment="1">
      <alignment horizontal="center" vertical="center"/>
    </xf>
    <xf numFmtId="0" fontId="25" fillId="3" borderId="14" xfId="18" applyFont="1" applyFill="1" applyBorder="1" applyAlignment="1">
      <alignment horizontal="center"/>
    </xf>
    <xf numFmtId="0" fontId="25" fillId="3" borderId="13" xfId="18" applyFont="1" applyFill="1" applyBorder="1" applyAlignment="1">
      <alignment horizontal="center" vertical="center"/>
    </xf>
    <xf numFmtId="0" fontId="25" fillId="3" borderId="42" xfId="18" applyFont="1" applyFill="1" applyBorder="1" applyAlignment="1">
      <alignment horizontal="center" vertical="center"/>
    </xf>
    <xf numFmtId="0" fontId="25" fillId="3" borderId="35" xfId="18" applyFont="1" applyFill="1" applyBorder="1" applyAlignment="1">
      <alignment horizontal="center" vertical="center"/>
    </xf>
    <xf numFmtId="0" fontId="25" fillId="0" borderId="0" xfId="18" applyFont="1" applyAlignment="1">
      <alignment horizontal="center" vertical="center"/>
    </xf>
    <xf numFmtId="170" fontId="21" fillId="3" borderId="1" xfId="19" applyFont="1" applyFill="1" applyBorder="1" applyAlignment="1">
      <alignment horizontal="center"/>
    </xf>
    <xf numFmtId="0" fontId="25" fillId="0" borderId="13" xfId="18" applyFont="1" applyBorder="1" applyAlignment="1">
      <alignment horizontal="center" vertical="center"/>
    </xf>
    <xf numFmtId="170" fontId="21" fillId="3" borderId="65" xfId="19" applyFont="1" applyFill="1" applyBorder="1" applyAlignment="1">
      <alignment horizontal="center" vertical="center"/>
    </xf>
    <xf numFmtId="3" fontId="25" fillId="0" borderId="42" xfId="18" applyNumberFormat="1" applyFont="1" applyBorder="1" applyAlignment="1">
      <alignment horizontal="center" vertical="center"/>
    </xf>
    <xf numFmtId="168" fontId="25" fillId="0" borderId="42" xfId="18" applyNumberFormat="1" applyFont="1" applyBorder="1" applyAlignment="1">
      <alignment horizontal="center" vertical="center"/>
    </xf>
    <xf numFmtId="0" fontId="25" fillId="0" borderId="12" xfId="18" applyFont="1" applyBorder="1" applyAlignment="1">
      <alignment horizontal="center" vertical="center"/>
    </xf>
    <xf numFmtId="0" fontId="25" fillId="3" borderId="1" xfId="18" applyFont="1" applyFill="1" applyBorder="1" applyAlignment="1">
      <alignment horizontal="center" vertical="center"/>
    </xf>
    <xf numFmtId="170" fontId="25" fillId="0" borderId="0" xfId="19" applyFont="1" applyFill="1" applyBorder="1" applyAlignment="1">
      <alignment horizontal="center" vertical="center"/>
    </xf>
    <xf numFmtId="176" fontId="25" fillId="0" borderId="71" xfId="21" applyNumberFormat="1" applyFont="1" applyFill="1" applyBorder="1" applyAlignment="1" applyProtection="1">
      <alignment horizontal="center" vertical="center" wrapText="1"/>
      <protection hidden="1"/>
    </xf>
    <xf numFmtId="176" fontId="25" fillId="0" borderId="6" xfId="21" applyNumberFormat="1" applyFont="1" applyFill="1" applyBorder="1" applyAlignment="1" applyProtection="1">
      <alignment horizontal="center" vertical="center" wrapText="1"/>
      <protection hidden="1"/>
    </xf>
    <xf numFmtId="176" fontId="25" fillId="0" borderId="30" xfId="21" applyNumberFormat="1" applyFont="1" applyFill="1" applyBorder="1" applyAlignment="1" applyProtection="1">
      <alignment horizontal="center" vertical="center" wrapText="1"/>
      <protection hidden="1"/>
    </xf>
    <xf numFmtId="176" fontId="25" fillId="0" borderId="51" xfId="21" applyNumberFormat="1" applyFont="1" applyBorder="1" applyAlignment="1" applyProtection="1">
      <alignment horizontal="center" vertical="center" wrapText="1"/>
      <protection hidden="1"/>
    </xf>
    <xf numFmtId="176" fontId="25" fillId="0" borderId="43" xfId="21" applyNumberFormat="1" applyFont="1" applyBorder="1" applyAlignment="1" applyProtection="1">
      <alignment horizontal="center" vertical="center" wrapText="1"/>
      <protection hidden="1"/>
    </xf>
    <xf numFmtId="176" fontId="25" fillId="0" borderId="37" xfId="21" applyNumberFormat="1" applyFont="1" applyBorder="1" applyAlignment="1" applyProtection="1">
      <alignment horizontal="center" vertical="center" wrapText="1"/>
      <protection hidden="1"/>
    </xf>
    <xf numFmtId="164" fontId="25" fillId="0" borderId="41" xfId="18" applyNumberFormat="1" applyFont="1" applyBorder="1" applyAlignment="1">
      <alignment horizontal="center" vertical="center" wrapText="1"/>
    </xf>
    <xf numFmtId="39" fontId="25" fillId="3" borderId="72" xfId="19" applyNumberFormat="1" applyFont="1" applyFill="1" applyBorder="1" applyAlignment="1">
      <alignment vertical="center"/>
    </xf>
    <xf numFmtId="178" fontId="21" fillId="3" borderId="26" xfId="21" applyNumberFormat="1" applyFont="1" applyFill="1" applyBorder="1" applyAlignment="1" applyProtection="1">
      <alignment horizontal="center" vertical="center" wrapText="1"/>
      <protection hidden="1"/>
    </xf>
    <xf numFmtId="9" fontId="25" fillId="3" borderId="25" xfId="20" applyFont="1" applyFill="1" applyBorder="1" applyAlignment="1">
      <alignment horizontal="center" vertical="center"/>
    </xf>
    <xf numFmtId="9" fontId="25" fillId="0" borderId="44" xfId="20" applyFont="1" applyBorder="1" applyAlignment="1">
      <alignment horizontal="center" vertical="center"/>
    </xf>
    <xf numFmtId="39" fontId="25" fillId="3" borderId="23" xfId="19" applyNumberFormat="1" applyFont="1" applyFill="1" applyBorder="1" applyAlignment="1">
      <alignment vertical="center"/>
    </xf>
    <xf numFmtId="0" fontId="29" fillId="0" borderId="46" xfId="18" applyFont="1" applyBorder="1"/>
    <xf numFmtId="0" fontId="25" fillId="3" borderId="72" xfId="18" applyFont="1" applyFill="1" applyBorder="1" applyAlignment="1">
      <alignment horizontal="center" vertical="center"/>
    </xf>
    <xf numFmtId="170" fontId="21" fillId="3" borderId="70" xfId="19" applyFont="1" applyFill="1" applyBorder="1" applyAlignment="1">
      <alignment vertical="center"/>
    </xf>
    <xf numFmtId="175" fontId="15" fillId="3" borderId="1" xfId="22" applyNumberFormat="1" applyFont="1" applyFill="1" applyBorder="1" applyAlignment="1">
      <alignment horizontal="center" vertical="center"/>
    </xf>
    <xf numFmtId="172" fontId="21" fillId="0" borderId="1" xfId="19" applyNumberFormat="1" applyFont="1" applyFill="1" applyBorder="1" applyAlignment="1">
      <alignment vertical="center"/>
    </xf>
    <xf numFmtId="172" fontId="1" fillId="0" borderId="0" xfId="18" applyNumberFormat="1"/>
    <xf numFmtId="172" fontId="14" fillId="0" borderId="0" xfId="18" applyNumberFormat="1" applyFont="1" applyAlignment="1">
      <alignment horizontal="right" wrapText="1"/>
    </xf>
    <xf numFmtId="178" fontId="21" fillId="3" borderId="1" xfId="18" applyNumberFormat="1" applyFont="1" applyFill="1" applyBorder="1" applyAlignment="1">
      <alignment vertical="center"/>
    </xf>
    <xf numFmtId="0" fontId="32" fillId="0" borderId="0" xfId="2" applyFont="1"/>
    <xf numFmtId="176" fontId="21" fillId="3" borderId="1" xfId="18" applyNumberFormat="1" applyFont="1" applyFill="1" applyBorder="1" applyAlignment="1">
      <alignment vertical="center"/>
    </xf>
    <xf numFmtId="164" fontId="21" fillId="0" borderId="1" xfId="19" applyNumberFormat="1" applyFont="1" applyBorder="1" applyAlignment="1">
      <alignment vertical="center"/>
    </xf>
    <xf numFmtId="164" fontId="21" fillId="0" borderId="12" xfId="19" applyNumberFormat="1" applyFont="1" applyFill="1" applyBorder="1" applyAlignment="1">
      <alignment vertical="center"/>
    </xf>
    <xf numFmtId="164" fontId="25" fillId="0" borderId="51" xfId="18" applyNumberFormat="1" applyFont="1" applyBorder="1" applyAlignment="1">
      <alignment horizontal="center" vertical="center" wrapText="1"/>
    </xf>
    <xf numFmtId="0" fontId="35" fillId="0" borderId="0" xfId="18" applyFont="1"/>
    <xf numFmtId="0" fontId="34" fillId="0" borderId="0" xfId="18" applyFont="1" applyAlignment="1">
      <alignment horizontal="center" vertical="center" wrapText="1"/>
    </xf>
    <xf numFmtId="0" fontId="35" fillId="4" borderId="0" xfId="18" applyFont="1" applyFill="1"/>
    <xf numFmtId="44" fontId="35" fillId="0" borderId="0" xfId="18" applyNumberFormat="1" applyFont="1"/>
    <xf numFmtId="0" fontId="31" fillId="0" borderId="0" xfId="2" applyFont="1"/>
    <xf numFmtId="42" fontId="25" fillId="0" borderId="37" xfId="19" applyNumberFormat="1" applyFont="1" applyFill="1" applyBorder="1" applyAlignment="1">
      <alignment vertical="center"/>
    </xf>
    <xf numFmtId="179" fontId="25" fillId="0" borderId="43" xfId="19" applyNumberFormat="1" applyFont="1" applyFill="1" applyBorder="1" applyAlignment="1">
      <alignment vertical="center"/>
    </xf>
    <xf numFmtId="169" fontId="25" fillId="0" borderId="61" xfId="18" applyNumberFormat="1" applyFont="1" applyBorder="1" applyAlignment="1">
      <alignment horizontal="center" vertical="center"/>
    </xf>
    <xf numFmtId="0" fontId="25" fillId="6" borderId="42" xfId="18" applyFont="1" applyFill="1" applyBorder="1" applyAlignment="1">
      <alignment horizontal="center" vertical="center"/>
    </xf>
    <xf numFmtId="0" fontId="32" fillId="0" borderId="29" xfId="2" applyFont="1" applyBorder="1" applyAlignment="1">
      <alignment horizontal="center"/>
    </xf>
    <xf numFmtId="0" fontId="32" fillId="0" borderId="0" xfId="2" applyFont="1" applyAlignment="1">
      <alignment horizontal="center"/>
    </xf>
    <xf numFmtId="0" fontId="32" fillId="0" borderId="0" xfId="2" applyFont="1" applyAlignment="1">
      <alignment wrapText="1"/>
    </xf>
    <xf numFmtId="39" fontId="25" fillId="7" borderId="42" xfId="19" applyNumberFormat="1" applyFont="1" applyFill="1" applyBorder="1" applyAlignment="1">
      <alignment horizontal="center" vertical="center"/>
    </xf>
    <xf numFmtId="2" fontId="36" fillId="0" borderId="0" xfId="18" applyNumberFormat="1" applyFont="1"/>
    <xf numFmtId="164" fontId="21" fillId="0" borderId="1" xfId="19" applyNumberFormat="1" applyFont="1" applyFill="1" applyBorder="1" applyAlignment="1">
      <alignment vertical="center"/>
    </xf>
    <xf numFmtId="44" fontId="36" fillId="0" borderId="0" xfId="18" applyNumberFormat="1" applyFont="1"/>
    <xf numFmtId="164" fontId="21" fillId="0" borderId="0" xfId="19" applyNumberFormat="1" applyFont="1" applyBorder="1" applyAlignment="1">
      <alignment vertical="center"/>
    </xf>
    <xf numFmtId="180" fontId="37" fillId="0" borderId="0" xfId="18" applyNumberFormat="1" applyFont="1"/>
    <xf numFmtId="180" fontId="38" fillId="0" borderId="0" xfId="18" applyNumberFormat="1" applyFont="1"/>
    <xf numFmtId="0" fontId="39" fillId="0" borderId="0" xfId="18" applyFont="1"/>
    <xf numFmtId="180" fontId="39" fillId="0" borderId="0" xfId="18" applyNumberFormat="1" applyFont="1"/>
    <xf numFmtId="180" fontId="40" fillId="0" borderId="0" xfId="18" applyNumberFormat="1" applyFont="1"/>
    <xf numFmtId="180" fontId="41" fillId="0" borderId="0" xfId="18" applyNumberFormat="1" applyFont="1"/>
    <xf numFmtId="44" fontId="30" fillId="0" borderId="0" xfId="18" applyNumberFormat="1" applyFont="1"/>
    <xf numFmtId="44" fontId="42" fillId="0" borderId="0" xfId="18" applyNumberFormat="1" applyFont="1"/>
    <xf numFmtId="181" fontId="12" fillId="0" borderId="4" xfId="10" applyNumberFormat="1" applyFont="1" applyBorder="1" applyAlignment="1">
      <alignment horizontal="center" vertical="center"/>
    </xf>
    <xf numFmtId="166" fontId="12" fillId="0" borderId="58" xfId="22" applyNumberFormat="1" applyFont="1" applyFill="1" applyBorder="1" applyAlignment="1">
      <alignment vertical="center"/>
    </xf>
    <xf numFmtId="165" fontId="25" fillId="0" borderId="68" xfId="21" applyFont="1" applyFill="1" applyBorder="1" applyAlignment="1" applyProtection="1">
      <alignment horizontal="center" vertical="center" wrapText="1"/>
      <protection hidden="1"/>
    </xf>
    <xf numFmtId="176" fontId="25" fillId="0" borderId="8" xfId="21" applyNumberFormat="1" applyFont="1" applyFill="1" applyBorder="1" applyAlignment="1" applyProtection="1">
      <alignment horizontal="center" vertical="center" wrapText="1"/>
      <protection hidden="1"/>
    </xf>
    <xf numFmtId="9" fontId="25" fillId="0" borderId="50" xfId="20" applyFont="1" applyBorder="1" applyAlignment="1">
      <alignment horizontal="center" vertical="center"/>
    </xf>
    <xf numFmtId="0" fontId="12" fillId="0" borderId="73" xfId="10" applyFont="1" applyBorder="1" applyAlignment="1">
      <alignment horizontal="center" vertical="center"/>
    </xf>
    <xf numFmtId="0" fontId="25" fillId="0" borderId="53" xfId="2" applyFont="1" applyBorder="1" applyAlignment="1" applyProtection="1">
      <alignment horizontal="left" vertical="center" wrapText="1"/>
      <protection hidden="1"/>
    </xf>
    <xf numFmtId="0" fontId="12" fillId="5" borderId="73" xfId="10" applyFont="1" applyFill="1" applyBorder="1" applyAlignment="1">
      <alignment horizontal="center" vertical="center"/>
    </xf>
    <xf numFmtId="0" fontId="12" fillId="0" borderId="52" xfId="10" applyFont="1" applyBorder="1" applyAlignment="1">
      <alignment horizontal="center" vertical="center"/>
    </xf>
    <xf numFmtId="0" fontId="12" fillId="0" borderId="74" xfId="10" applyFont="1" applyBorder="1" applyAlignment="1">
      <alignment horizontal="center" vertical="center"/>
    </xf>
    <xf numFmtId="0" fontId="25" fillId="0" borderId="34" xfId="18" applyFont="1" applyBorder="1" applyAlignment="1">
      <alignment horizontal="center" vertical="center"/>
    </xf>
    <xf numFmtId="173" fontId="25" fillId="0" borderId="34" xfId="11" applyFont="1" applyFill="1" applyBorder="1" applyAlignment="1" applyProtection="1">
      <alignment horizontal="center" vertical="center" wrapText="1"/>
      <protection hidden="1"/>
    </xf>
    <xf numFmtId="0" fontId="12" fillId="0" borderId="67" xfId="10" applyFont="1" applyBorder="1" applyAlignment="1">
      <alignment horizontal="center" vertical="center"/>
    </xf>
    <xf numFmtId="165" fontId="25" fillId="0" borderId="8" xfId="21" applyFont="1" applyBorder="1" applyAlignment="1" applyProtection="1">
      <alignment horizontal="center" vertical="center" wrapText="1"/>
      <protection hidden="1"/>
    </xf>
    <xf numFmtId="173" fontId="25" fillId="0" borderId="68" xfId="11" applyFont="1" applyFill="1" applyBorder="1" applyAlignment="1" applyProtection="1">
      <alignment horizontal="center" vertical="center" wrapText="1"/>
      <protection hidden="1"/>
    </xf>
    <xf numFmtId="39" fontId="25" fillId="0" borderId="61" xfId="19" applyNumberFormat="1" applyFont="1" applyBorder="1" applyAlignment="1">
      <alignment horizontal="center" vertical="center"/>
    </xf>
    <xf numFmtId="165" fontId="25" fillId="0" borderId="59" xfId="21" applyFont="1" applyFill="1" applyBorder="1" applyAlignment="1" applyProtection="1">
      <alignment horizontal="center" vertical="center" wrapText="1"/>
      <protection hidden="1"/>
    </xf>
    <xf numFmtId="165" fontId="12" fillId="5" borderId="6" xfId="21" applyFont="1" applyFill="1" applyBorder="1" applyAlignment="1">
      <alignment horizontal="center" vertical="center"/>
    </xf>
    <xf numFmtId="165" fontId="12" fillId="5" borderId="30" xfId="21" applyFont="1" applyFill="1" applyBorder="1" applyAlignment="1">
      <alignment horizontal="center" vertical="center"/>
    </xf>
    <xf numFmtId="0" fontId="12" fillId="5" borderId="4" xfId="10" applyFont="1" applyFill="1" applyBorder="1" applyAlignment="1">
      <alignment horizontal="center" vertical="center"/>
    </xf>
    <xf numFmtId="0" fontId="25" fillId="0" borderId="62" xfId="2" applyFont="1" applyBorder="1" applyAlignment="1" applyProtection="1">
      <alignment horizontal="left" vertical="center" wrapText="1"/>
      <protection hidden="1"/>
    </xf>
    <xf numFmtId="0" fontId="25" fillId="5" borderId="62" xfId="2" applyFont="1" applyFill="1" applyBorder="1" applyAlignment="1" applyProtection="1">
      <alignment horizontal="left" vertical="center" wrapText="1"/>
      <protection hidden="1"/>
    </xf>
    <xf numFmtId="0" fontId="25" fillId="5" borderId="67" xfId="2" applyFont="1" applyFill="1" applyBorder="1" applyAlignment="1" applyProtection="1">
      <alignment horizontal="left" vertical="center" wrapText="1"/>
      <protection hidden="1"/>
    </xf>
    <xf numFmtId="0" fontId="25" fillId="0" borderId="75" xfId="2" applyFont="1" applyBorder="1" applyAlignment="1" applyProtection="1">
      <alignment horizontal="left" vertical="center" wrapText="1"/>
      <protection hidden="1"/>
    </xf>
    <xf numFmtId="0" fontId="25" fillId="5" borderId="75" xfId="2" applyFont="1" applyFill="1" applyBorder="1" applyAlignment="1" applyProtection="1">
      <alignment horizontal="left" vertical="center" wrapText="1"/>
      <protection hidden="1"/>
    </xf>
    <xf numFmtId="0" fontId="25" fillId="0" borderId="76" xfId="2" applyFont="1" applyBorder="1" applyAlignment="1" applyProtection="1">
      <alignment horizontal="left" vertical="center" wrapText="1"/>
      <protection hidden="1"/>
    </xf>
    <xf numFmtId="0" fontId="25" fillId="0" borderId="31" xfId="2" applyFont="1" applyBorder="1" applyAlignment="1" applyProtection="1">
      <alignment horizontal="left" vertical="center" wrapText="1"/>
      <protection hidden="1"/>
    </xf>
    <xf numFmtId="165" fontId="25" fillId="0" borderId="9" xfId="21" applyFont="1" applyFill="1" applyBorder="1" applyAlignment="1" applyProtection="1">
      <alignment horizontal="center" vertical="center" wrapText="1"/>
      <protection hidden="1"/>
    </xf>
    <xf numFmtId="42" fontId="25" fillId="0" borderId="51" xfId="19" applyNumberFormat="1" applyFont="1" applyFill="1" applyBorder="1" applyAlignment="1">
      <alignment vertical="center"/>
    </xf>
    <xf numFmtId="42" fontId="25" fillId="0" borderId="43" xfId="19" applyNumberFormat="1" applyFont="1" applyFill="1" applyBorder="1" applyAlignment="1">
      <alignment vertical="center"/>
    </xf>
    <xf numFmtId="42" fontId="21" fillId="3" borderId="15" xfId="19" applyNumberFormat="1" applyFont="1" applyFill="1" applyBorder="1" applyAlignment="1">
      <alignment vertical="center"/>
    </xf>
    <xf numFmtId="42" fontId="25" fillId="0" borderId="55" xfId="19" applyNumberFormat="1" applyFont="1" applyFill="1" applyBorder="1" applyAlignment="1">
      <alignment vertical="center"/>
    </xf>
    <xf numFmtId="182" fontId="25" fillId="0" borderId="43" xfId="19" applyNumberFormat="1" applyFont="1" applyFill="1" applyBorder="1" applyAlignment="1">
      <alignment vertical="center"/>
    </xf>
    <xf numFmtId="2" fontId="25" fillId="5" borderId="42" xfId="18" applyNumberFormat="1" applyFont="1" applyFill="1" applyBorder="1" applyAlignment="1">
      <alignment horizontal="center" vertical="center"/>
    </xf>
    <xf numFmtId="0" fontId="25" fillId="5" borderId="42" xfId="18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/>
    <xf numFmtId="42" fontId="0" fillId="0" borderId="0" xfId="0" applyNumberFormat="1" applyAlignment="1">
      <alignment horizontal="center"/>
    </xf>
    <xf numFmtId="182" fontId="0" fillId="0" borderId="0" xfId="0" applyNumberFormat="1"/>
    <xf numFmtId="42" fontId="0" fillId="4" borderId="0" xfId="0" applyNumberFormat="1" applyFill="1"/>
    <xf numFmtId="0" fontId="7" fillId="4" borderId="0" xfId="0" applyFont="1" applyFill="1" applyAlignment="1">
      <alignment horizontal="center"/>
    </xf>
    <xf numFmtId="182" fontId="0" fillId="4" borderId="0" xfId="0" applyNumberFormat="1" applyFill="1"/>
    <xf numFmtId="0" fontId="0" fillId="4" borderId="0" xfId="0" applyFill="1"/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42" fontId="8" fillId="0" borderId="0" xfId="0" applyNumberFormat="1" applyFont="1"/>
    <xf numFmtId="171" fontId="35" fillId="0" borderId="0" xfId="18" applyNumberFormat="1" applyFont="1"/>
    <xf numFmtId="42" fontId="25" fillId="0" borderId="68" xfId="11" applyNumberFormat="1" applyFont="1" applyFill="1" applyBorder="1" applyAlignment="1" applyProtection="1">
      <alignment horizontal="center" vertical="center" wrapText="1"/>
      <protection hidden="1"/>
    </xf>
    <xf numFmtId="42" fontId="25" fillId="0" borderId="11" xfId="11" applyNumberFormat="1" applyFont="1" applyFill="1" applyBorder="1" applyAlignment="1" applyProtection="1">
      <alignment horizontal="center" vertical="center" wrapText="1"/>
      <protection hidden="1"/>
    </xf>
    <xf numFmtId="42" fontId="25" fillId="0" borderId="56" xfId="11" applyNumberFormat="1" applyFont="1" applyFill="1" applyBorder="1" applyAlignment="1" applyProtection="1">
      <alignment horizontal="center" vertical="center" wrapText="1"/>
      <protection hidden="1"/>
    </xf>
    <xf numFmtId="0" fontId="44" fillId="0" borderId="0" xfId="2" applyFont="1"/>
    <xf numFmtId="0" fontId="44" fillId="0" borderId="29" xfId="2" applyFont="1" applyBorder="1" applyAlignment="1">
      <alignment horizontal="center"/>
    </xf>
    <xf numFmtId="0" fontId="44" fillId="0" borderId="0" xfId="2" applyFont="1" applyAlignment="1">
      <alignment wrapText="1"/>
    </xf>
    <xf numFmtId="42" fontId="21" fillId="3" borderId="1" xfId="11" applyNumberFormat="1" applyFont="1" applyFill="1" applyBorder="1" applyAlignment="1" applyProtection="1">
      <alignment horizontal="center" vertical="center" wrapText="1"/>
      <protection hidden="1"/>
    </xf>
    <xf numFmtId="42" fontId="25" fillId="0" borderId="18" xfId="11" applyNumberFormat="1" applyFont="1" applyFill="1" applyBorder="1" applyAlignment="1" applyProtection="1">
      <alignment horizontal="center" vertical="center" wrapText="1"/>
      <protection hidden="1"/>
    </xf>
    <xf numFmtId="42" fontId="12" fillId="0" borderId="44" xfId="22" applyNumberFormat="1" applyFont="1" applyFill="1" applyBorder="1" applyAlignment="1">
      <alignment vertical="center"/>
    </xf>
    <xf numFmtId="42" fontId="25" fillId="0" borderId="6" xfId="18" applyNumberFormat="1" applyFont="1" applyBorder="1" applyAlignment="1">
      <alignment horizontal="center" vertical="center" wrapText="1"/>
    </xf>
    <xf numFmtId="42" fontId="12" fillId="0" borderId="51" xfId="22" applyNumberFormat="1" applyFont="1" applyFill="1" applyBorder="1" applyAlignment="1">
      <alignment vertical="center"/>
    </xf>
    <xf numFmtId="42" fontId="25" fillId="0" borderId="44" xfId="18" applyNumberFormat="1" applyFont="1" applyBorder="1" applyAlignment="1">
      <alignment horizontal="center" vertical="center" wrapText="1"/>
    </xf>
    <xf numFmtId="182" fontId="15" fillId="3" borderId="15" xfId="22" applyNumberFormat="1" applyFont="1" applyFill="1" applyBorder="1" applyAlignment="1">
      <alignment horizontal="center" vertical="center"/>
    </xf>
    <xf numFmtId="182" fontId="21" fillId="3" borderId="70" xfId="19" applyNumberFormat="1" applyFont="1" applyFill="1" applyBorder="1" applyAlignment="1">
      <alignment vertical="center"/>
    </xf>
    <xf numFmtId="182" fontId="21" fillId="3" borderId="15" xfId="19" applyNumberFormat="1" applyFont="1" applyFill="1" applyBorder="1" applyAlignment="1">
      <alignment vertical="center"/>
    </xf>
    <xf numFmtId="179" fontId="25" fillId="0" borderId="18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11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68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9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71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6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8" xfId="21" applyNumberFormat="1" applyFont="1" applyFill="1" applyBorder="1" applyAlignment="1" applyProtection="1">
      <alignment horizontal="center" vertical="center" wrapText="1"/>
      <protection hidden="1"/>
    </xf>
    <xf numFmtId="179" fontId="25" fillId="0" borderId="30" xfId="21" applyNumberFormat="1" applyFont="1" applyFill="1" applyBorder="1" applyAlignment="1" applyProtection="1">
      <alignment horizontal="center" vertical="center" wrapText="1"/>
      <protection hidden="1"/>
    </xf>
    <xf numFmtId="179" fontId="15" fillId="3" borderId="1" xfId="22" applyNumberFormat="1" applyFont="1" applyFill="1" applyBorder="1" applyAlignment="1">
      <alignment horizontal="center" vertical="center"/>
    </xf>
    <xf numFmtId="179" fontId="21" fillId="3" borderId="1" xfId="18" applyNumberFormat="1" applyFont="1" applyFill="1" applyBorder="1" applyAlignment="1">
      <alignment vertical="center"/>
    </xf>
    <xf numFmtId="179" fontId="12" fillId="0" borderId="70" xfId="22" applyNumberFormat="1" applyFont="1" applyFill="1" applyBorder="1" applyAlignment="1">
      <alignment vertical="center"/>
    </xf>
    <xf numFmtId="179" fontId="12" fillId="0" borderId="44" xfId="22" applyNumberFormat="1" applyFont="1" applyFill="1" applyBorder="1" applyAlignment="1">
      <alignment vertical="center"/>
    </xf>
    <xf numFmtId="179" fontId="12" fillId="0" borderId="58" xfId="22" applyNumberFormat="1" applyFont="1" applyFill="1" applyBorder="1" applyAlignment="1">
      <alignment vertical="center"/>
    </xf>
    <xf numFmtId="179" fontId="12" fillId="0" borderId="9" xfId="22" applyNumberFormat="1" applyFont="1" applyFill="1" applyBorder="1" applyAlignment="1">
      <alignment vertical="center"/>
    </xf>
    <xf numFmtId="182" fontId="25" fillId="0" borderId="41" xfId="18" applyNumberFormat="1" applyFont="1" applyBorder="1" applyAlignment="1">
      <alignment horizontal="center" vertical="center" wrapText="1"/>
    </xf>
    <xf numFmtId="182" fontId="25" fillId="0" borderId="44" xfId="18" applyNumberFormat="1" applyFont="1" applyBorder="1" applyAlignment="1">
      <alignment horizontal="center" vertical="center" wrapText="1"/>
    </xf>
    <xf numFmtId="182" fontId="25" fillId="0" borderId="37" xfId="19" applyNumberFormat="1" applyFont="1" applyFill="1" applyBorder="1" applyAlignment="1">
      <alignment vertical="center"/>
    </xf>
    <xf numFmtId="183" fontId="25" fillId="0" borderId="55" xfId="20" applyNumberFormat="1" applyFont="1" applyBorder="1" applyAlignment="1">
      <alignment horizontal="center" vertical="center"/>
    </xf>
    <xf numFmtId="183" fontId="25" fillId="0" borderId="56" xfId="20" applyNumberFormat="1" applyFont="1" applyBorder="1" applyAlignment="1">
      <alignment horizontal="center" vertical="center"/>
    </xf>
    <xf numFmtId="177" fontId="35" fillId="0" borderId="0" xfId="18" applyNumberFormat="1" applyFont="1"/>
    <xf numFmtId="183" fontId="25" fillId="0" borderId="51" xfId="20" applyNumberFormat="1" applyFont="1" applyBorder="1" applyAlignment="1">
      <alignment horizontal="center" vertical="center"/>
    </xf>
    <xf numFmtId="183" fontId="25" fillId="0" borderId="50" xfId="20" applyNumberFormat="1" applyFont="1" applyBorder="1" applyAlignment="1">
      <alignment horizontal="center" vertical="center"/>
    </xf>
    <xf numFmtId="183" fontId="25" fillId="0" borderId="44" xfId="20" applyNumberFormat="1" applyFont="1" applyBorder="1" applyAlignment="1">
      <alignment horizontal="center" vertical="center"/>
    </xf>
    <xf numFmtId="183" fontId="25" fillId="0" borderId="9" xfId="20" applyNumberFormat="1" applyFont="1" applyBorder="1" applyAlignment="1">
      <alignment horizontal="center" vertical="center"/>
    </xf>
    <xf numFmtId="165" fontId="25" fillId="0" borderId="6" xfId="21" applyFont="1" applyFill="1" applyBorder="1" applyAlignment="1" applyProtection="1">
      <alignment horizontal="center" vertical="center" wrapText="1"/>
      <protection hidden="1"/>
    </xf>
    <xf numFmtId="9" fontId="25" fillId="0" borderId="55" xfId="20" applyFont="1" applyFill="1" applyBorder="1" applyAlignment="1">
      <alignment horizontal="center" vertical="center"/>
    </xf>
    <xf numFmtId="183" fontId="25" fillId="0" borderId="58" xfId="20" applyNumberFormat="1" applyFont="1" applyBorder="1" applyAlignment="1">
      <alignment horizontal="center" vertical="center"/>
    </xf>
    <xf numFmtId="179" fontId="25" fillId="0" borderId="58" xfId="21" applyNumberFormat="1" applyFont="1" applyFill="1" applyBorder="1" applyAlignment="1" applyProtection="1">
      <alignment horizontal="center" vertical="center" wrapText="1"/>
      <protection hidden="1"/>
    </xf>
    <xf numFmtId="0" fontId="12" fillId="0" borderId="75" xfId="10" applyFont="1" applyBorder="1" applyAlignment="1">
      <alignment horizontal="center" vertical="center"/>
    </xf>
    <xf numFmtId="0" fontId="12" fillId="5" borderId="75" xfId="10" applyFont="1" applyFill="1" applyBorder="1" applyAlignment="1">
      <alignment horizontal="center" vertical="center"/>
    </xf>
    <xf numFmtId="0" fontId="12" fillId="0" borderId="49" xfId="10" applyFont="1" applyBorder="1" applyAlignment="1">
      <alignment horizontal="center" vertical="center"/>
    </xf>
    <xf numFmtId="0" fontId="25" fillId="0" borderId="73" xfId="2" applyFont="1" applyBorder="1" applyAlignment="1" applyProtection="1">
      <alignment horizontal="left" vertical="center" wrapText="1"/>
      <protection hidden="1"/>
    </xf>
    <xf numFmtId="0" fontId="25" fillId="5" borderId="73" xfId="2" applyFont="1" applyFill="1" applyBorder="1" applyAlignment="1" applyProtection="1">
      <alignment horizontal="left" vertical="center" wrapText="1"/>
      <protection hidden="1"/>
    </xf>
    <xf numFmtId="0" fontId="35" fillId="0" borderId="0" xfId="18" applyFont="1" applyAlignment="1">
      <alignment horizontal="center"/>
    </xf>
    <xf numFmtId="44" fontId="35" fillId="0" borderId="0" xfId="18" applyNumberFormat="1" applyFont="1" applyAlignment="1">
      <alignment horizontal="center"/>
    </xf>
    <xf numFmtId="44" fontId="37" fillId="0" borderId="0" xfId="18" applyNumberFormat="1" applyFont="1"/>
    <xf numFmtId="180" fontId="49" fillId="0" borderId="0" xfId="18" applyNumberFormat="1" applyFont="1" applyAlignment="1">
      <alignment horizontal="center"/>
    </xf>
    <xf numFmtId="39" fontId="35" fillId="0" borderId="0" xfId="18" applyNumberFormat="1" applyFont="1" applyAlignment="1">
      <alignment horizontal="center"/>
    </xf>
    <xf numFmtId="44" fontId="34" fillId="0" borderId="0" xfId="18" applyNumberFormat="1" applyFont="1"/>
    <xf numFmtId="0" fontId="50" fillId="0" borderId="0" xfId="18" applyFont="1" applyAlignment="1">
      <alignment horizontal="center"/>
    </xf>
    <xf numFmtId="0" fontId="50" fillId="0" borderId="0" xfId="18" applyFont="1" applyAlignment="1">
      <alignment horizontal="center" vertical="center" wrapText="1"/>
    </xf>
    <xf numFmtId="44" fontId="50" fillId="0" borderId="0" xfId="18" applyNumberFormat="1" applyFont="1" applyAlignment="1">
      <alignment horizontal="center"/>
    </xf>
    <xf numFmtId="180" fontId="50" fillId="0" borderId="0" xfId="18" applyNumberFormat="1" applyFont="1" applyAlignment="1">
      <alignment horizontal="center"/>
    </xf>
    <xf numFmtId="171" fontId="50" fillId="0" borderId="0" xfId="18" applyNumberFormat="1" applyFont="1" applyAlignment="1">
      <alignment horizontal="center"/>
    </xf>
    <xf numFmtId="177" fontId="50" fillId="0" borderId="0" xfId="18" applyNumberFormat="1" applyFont="1" applyAlignment="1">
      <alignment horizontal="center"/>
    </xf>
    <xf numFmtId="0" fontId="51" fillId="0" borderId="0" xfId="18" applyFont="1" applyAlignment="1">
      <alignment horizontal="center"/>
    </xf>
    <xf numFmtId="181" fontId="50" fillId="0" borderId="0" xfId="18" applyNumberFormat="1" applyFont="1" applyAlignment="1">
      <alignment horizontal="center"/>
    </xf>
    <xf numFmtId="42" fontId="37" fillId="0" borderId="0" xfId="24" applyFont="1"/>
    <xf numFmtId="44" fontId="52" fillId="0" borderId="0" xfId="18" applyNumberFormat="1" applyFont="1"/>
    <xf numFmtId="42" fontId="12" fillId="0" borderId="44" xfId="22" applyNumberFormat="1" applyFont="1" applyBorder="1" applyAlignment="1">
      <alignment horizontal="center" vertical="center"/>
    </xf>
    <xf numFmtId="42" fontId="12" fillId="0" borderId="51" xfId="22" applyNumberFormat="1" applyFont="1" applyBorder="1" applyAlignment="1">
      <alignment horizontal="center" vertical="center"/>
    </xf>
    <xf numFmtId="42" fontId="25" fillId="0" borderId="51" xfId="21" applyNumberFormat="1" applyFont="1" applyBorder="1" applyAlignment="1" applyProtection="1">
      <alignment horizontal="center" vertical="center" wrapText="1"/>
      <protection hidden="1"/>
    </xf>
    <xf numFmtId="42" fontId="25" fillId="0" borderId="43" xfId="21" applyNumberFormat="1" applyFont="1" applyBorder="1" applyAlignment="1" applyProtection="1">
      <alignment horizontal="center" vertical="center" wrapText="1"/>
      <protection hidden="1"/>
    </xf>
    <xf numFmtId="179" fontId="25" fillId="0" borderId="28" xfId="21" applyNumberFormat="1" applyFont="1" applyBorder="1" applyAlignment="1" applyProtection="1">
      <alignment horizontal="center" vertical="center" wrapText="1"/>
      <protection hidden="1"/>
    </xf>
    <xf numFmtId="179" fontId="25" fillId="0" borderId="41" xfId="21" applyNumberFormat="1" applyFont="1" applyBorder="1" applyAlignment="1" applyProtection="1">
      <alignment horizontal="center" vertical="center" wrapText="1"/>
      <protection hidden="1"/>
    </xf>
    <xf numFmtId="42" fontId="12" fillId="5" borderId="51" xfId="22" applyNumberFormat="1" applyFont="1" applyFill="1" applyBorder="1" applyAlignment="1">
      <alignment vertical="center"/>
    </xf>
    <xf numFmtId="182" fontId="12" fillId="5" borderId="44" xfId="22" applyNumberFormat="1" applyFont="1" applyFill="1" applyBorder="1" applyAlignment="1">
      <alignment vertical="center"/>
    </xf>
    <xf numFmtId="43" fontId="12" fillId="0" borderId="51" xfId="22" applyNumberFormat="1" applyFont="1" applyFill="1" applyBorder="1" applyAlignment="1">
      <alignment vertical="center"/>
    </xf>
    <xf numFmtId="43" fontId="12" fillId="0" borderId="44" xfId="22" applyNumberFormat="1" applyFont="1" applyFill="1" applyBorder="1" applyAlignment="1">
      <alignment vertical="center"/>
    </xf>
    <xf numFmtId="43" fontId="25" fillId="0" borderId="44" xfId="18" applyNumberFormat="1" applyFont="1" applyBorder="1" applyAlignment="1">
      <alignment horizontal="center" vertical="center" wrapText="1"/>
    </xf>
    <xf numFmtId="44" fontId="25" fillId="0" borderId="41" xfId="18" applyNumberFormat="1" applyFont="1" applyBorder="1" applyAlignment="1">
      <alignment horizontal="center" vertical="center" wrapText="1"/>
    </xf>
    <xf numFmtId="44" fontId="25" fillId="0" borderId="6" xfId="18" applyNumberFormat="1" applyFont="1" applyBorder="1" applyAlignment="1">
      <alignment horizontal="center" vertical="center" wrapText="1"/>
    </xf>
    <xf numFmtId="44" fontId="25" fillId="0" borderId="44" xfId="18" applyNumberFormat="1" applyFont="1" applyBorder="1" applyAlignment="1">
      <alignment horizontal="center" vertical="center" wrapText="1"/>
    </xf>
    <xf numFmtId="43" fontId="25" fillId="0" borderId="18" xfId="21" applyNumberFormat="1" applyFont="1" applyBorder="1" applyAlignment="1" applyProtection="1">
      <alignment horizontal="center" vertical="center" wrapText="1"/>
      <protection hidden="1"/>
    </xf>
    <xf numFmtId="43" fontId="25" fillId="0" borderId="55" xfId="21" applyNumberFormat="1" applyFont="1" applyBorder="1" applyAlignment="1" applyProtection="1">
      <alignment horizontal="center" vertical="center" wrapText="1"/>
      <protection hidden="1"/>
    </xf>
    <xf numFmtId="43" fontId="25" fillId="0" borderId="41" xfId="18" applyNumberFormat="1" applyFont="1" applyBorder="1" applyAlignment="1">
      <alignment horizontal="center" vertical="center" wrapText="1"/>
    </xf>
    <xf numFmtId="43" fontId="25" fillId="0" borderId="6" xfId="18" applyNumberFormat="1" applyFont="1" applyBorder="1" applyAlignment="1">
      <alignment horizontal="center" vertical="center" wrapText="1"/>
    </xf>
    <xf numFmtId="44" fontId="12" fillId="0" borderId="51" xfId="22" applyNumberFormat="1" applyFont="1" applyFill="1" applyBorder="1" applyAlignment="1">
      <alignment vertical="center"/>
    </xf>
    <xf numFmtId="44" fontId="12" fillId="0" borderId="44" xfId="22" applyNumberFormat="1" applyFont="1" applyFill="1" applyBorder="1" applyAlignment="1">
      <alignment vertical="center"/>
    </xf>
    <xf numFmtId="43" fontId="25" fillId="0" borderId="43" xfId="19" applyNumberFormat="1" applyFont="1" applyFill="1" applyBorder="1" applyAlignment="1">
      <alignment vertical="center"/>
    </xf>
    <xf numFmtId="43" fontId="25" fillId="0" borderId="51" xfId="19" applyNumberFormat="1" applyFont="1" applyFill="1" applyBorder="1" applyAlignment="1">
      <alignment vertical="center"/>
    </xf>
    <xf numFmtId="43" fontId="25" fillId="0" borderId="43" xfId="18" applyNumberFormat="1" applyFont="1" applyBorder="1" applyAlignment="1">
      <alignment horizontal="center" vertical="center" wrapText="1"/>
    </xf>
    <xf numFmtId="184" fontId="53" fillId="0" borderId="0" xfId="18" applyNumberFormat="1" applyFont="1" applyAlignment="1">
      <alignment horizontal="center"/>
    </xf>
    <xf numFmtId="0" fontId="36" fillId="0" borderId="0" xfId="18" applyFont="1"/>
    <xf numFmtId="0" fontId="35" fillId="0" borderId="0" xfId="18" applyFont="1" applyAlignment="1">
      <alignment horizontal="right" vertical="center"/>
    </xf>
    <xf numFmtId="0" fontId="35" fillId="0" borderId="0" xfId="18" applyFont="1" applyAlignment="1">
      <alignment horizontal="right"/>
    </xf>
    <xf numFmtId="170" fontId="35" fillId="0" borderId="0" xfId="19" applyFont="1" applyFill="1" applyBorder="1" applyAlignment="1">
      <alignment horizontal="center" vertical="center"/>
    </xf>
    <xf numFmtId="0" fontId="18" fillId="0" borderId="34" xfId="18" applyFont="1" applyBorder="1" applyAlignment="1">
      <alignment horizontal="center" vertical="center" wrapText="1"/>
    </xf>
    <xf numFmtId="0" fontId="21" fillId="5" borderId="46" xfId="18" applyFont="1" applyFill="1" applyBorder="1" applyAlignment="1">
      <alignment vertical="center" wrapText="1"/>
    </xf>
    <xf numFmtId="179" fontId="50" fillId="0" borderId="0" xfId="24" applyNumberFormat="1" applyFont="1" applyAlignment="1">
      <alignment horizontal="center"/>
    </xf>
    <xf numFmtId="164" fontId="21" fillId="0" borderId="0" xfId="19" applyNumberFormat="1" applyFont="1" applyFill="1" applyBorder="1" applyAlignment="1">
      <alignment vertical="center"/>
    </xf>
    <xf numFmtId="0" fontId="17" fillId="0" borderId="0" xfId="18" applyFont="1"/>
    <xf numFmtId="0" fontId="18" fillId="0" borderId="0" xfId="18" applyFont="1"/>
    <xf numFmtId="0" fontId="14" fillId="0" borderId="0" xfId="18" applyFont="1" applyAlignment="1">
      <alignment vertical="center" wrapText="1"/>
    </xf>
    <xf numFmtId="0" fontId="14" fillId="0" borderId="0" xfId="18" applyFont="1" applyAlignment="1">
      <alignment wrapText="1"/>
    </xf>
    <xf numFmtId="0" fontId="55" fillId="8" borderId="26" xfId="18" applyFont="1" applyFill="1" applyBorder="1" applyAlignment="1">
      <alignment horizontal="center" vertical="center" wrapText="1"/>
    </xf>
    <xf numFmtId="0" fontId="56" fillId="8" borderId="26" xfId="18" applyFont="1" applyFill="1" applyBorder="1" applyAlignment="1">
      <alignment horizontal="center" vertical="center" wrapText="1"/>
    </xf>
    <xf numFmtId="170" fontId="55" fillId="8" borderId="26" xfId="19" applyFont="1" applyFill="1" applyBorder="1" applyAlignment="1">
      <alignment horizontal="center" vertical="center" wrapText="1"/>
    </xf>
    <xf numFmtId="0" fontId="55" fillId="8" borderId="1" xfId="18" applyFont="1" applyFill="1" applyBorder="1" applyAlignment="1">
      <alignment horizontal="center" vertical="center" wrapText="1"/>
    </xf>
    <xf numFmtId="165" fontId="56" fillId="8" borderId="26" xfId="21" applyFont="1" applyFill="1" applyBorder="1" applyAlignment="1" applyProtection="1">
      <alignment horizontal="center" vertical="center" wrapText="1"/>
      <protection hidden="1"/>
    </xf>
    <xf numFmtId="0" fontId="54" fillId="8" borderId="1" xfId="18" applyFont="1" applyFill="1" applyBorder="1" applyAlignment="1">
      <alignment horizontal="center" vertical="center" wrapText="1"/>
    </xf>
    <xf numFmtId="164" fontId="55" fillId="8" borderId="1" xfId="18" applyNumberFormat="1" applyFont="1" applyFill="1" applyBorder="1" applyAlignment="1">
      <alignment horizontal="center" vertical="center" wrapText="1"/>
    </xf>
    <xf numFmtId="165" fontId="56" fillId="8" borderId="1" xfId="21" applyFont="1" applyFill="1" applyBorder="1" applyAlignment="1" applyProtection="1">
      <alignment horizontal="center" vertical="center" wrapText="1"/>
      <protection hidden="1"/>
    </xf>
    <xf numFmtId="0" fontId="54" fillId="8" borderId="13" xfId="18" applyFont="1" applyFill="1" applyBorder="1" applyAlignment="1">
      <alignment horizontal="center" vertical="center" wrapText="1"/>
    </xf>
    <xf numFmtId="178" fontId="56" fillId="8" borderId="1" xfId="21" applyNumberFormat="1" applyFont="1" applyFill="1" applyBorder="1" applyAlignment="1" applyProtection="1">
      <alignment horizontal="center" vertical="center" wrapText="1"/>
      <protection hidden="1"/>
    </xf>
    <xf numFmtId="170" fontId="54" fillId="8" borderId="13" xfId="19" applyFont="1" applyFill="1" applyBorder="1" applyAlignment="1">
      <alignment horizontal="center" vertical="center" wrapText="1"/>
    </xf>
    <xf numFmtId="0" fontId="54" fillId="8" borderId="15" xfId="18" applyFont="1" applyFill="1" applyBorder="1" applyAlignment="1">
      <alignment horizontal="center" vertical="center" wrapText="1"/>
    </xf>
    <xf numFmtId="0" fontId="60" fillId="8" borderId="1" xfId="18" applyFont="1" applyFill="1" applyBorder="1" applyAlignment="1">
      <alignment horizontal="center" vertical="center" wrapText="1"/>
    </xf>
    <xf numFmtId="166" fontId="56" fillId="8" borderId="26" xfId="22" applyNumberFormat="1" applyFont="1" applyFill="1" applyBorder="1" applyAlignment="1">
      <alignment horizontal="center" vertical="center"/>
    </xf>
    <xf numFmtId="170" fontId="59" fillId="5" borderId="0" xfId="19" applyFont="1" applyFill="1" applyBorder="1" applyAlignment="1">
      <alignment vertical="center"/>
    </xf>
    <xf numFmtId="170" fontId="56" fillId="8" borderId="1" xfId="19" applyFont="1" applyFill="1" applyBorder="1" applyAlignment="1">
      <alignment horizontal="center" vertical="center"/>
    </xf>
    <xf numFmtId="166" fontId="56" fillId="8" borderId="1" xfId="22" applyNumberFormat="1" applyFont="1" applyFill="1" applyBorder="1" applyAlignment="1">
      <alignment horizontal="center" vertical="center"/>
    </xf>
    <xf numFmtId="0" fontId="61" fillId="8" borderId="13" xfId="18" applyFont="1" applyFill="1" applyBorder="1"/>
    <xf numFmtId="170" fontId="61" fillId="8" borderId="13" xfId="19" applyFont="1" applyFill="1" applyBorder="1" applyAlignment="1">
      <alignment vertical="center"/>
    </xf>
    <xf numFmtId="176" fontId="56" fillId="8" borderId="1" xfId="21" applyNumberFormat="1" applyFont="1" applyFill="1" applyBorder="1" applyAlignment="1" applyProtection="1">
      <alignment horizontal="center" vertical="center" wrapText="1"/>
      <protection hidden="1"/>
    </xf>
    <xf numFmtId="9" fontId="61" fillId="8" borderId="15" xfId="20" applyFont="1" applyFill="1" applyBorder="1" applyAlignment="1">
      <alignment horizontal="center" vertical="center"/>
    </xf>
    <xf numFmtId="9" fontId="61" fillId="8" borderId="10" xfId="20" applyFont="1" applyFill="1" applyBorder="1" applyAlignment="1">
      <alignment horizontal="center" vertical="center"/>
    </xf>
    <xf numFmtId="39" fontId="61" fillId="8" borderId="13" xfId="19" applyNumberFormat="1" applyFont="1" applyFill="1" applyBorder="1" applyAlignment="1">
      <alignment vertical="center"/>
    </xf>
    <xf numFmtId="164" fontId="56" fillId="8" borderId="14" xfId="18" applyNumberFormat="1" applyFont="1" applyFill="1" applyBorder="1" applyAlignment="1">
      <alignment horizontal="center" vertical="center" wrapText="1"/>
    </xf>
    <xf numFmtId="164" fontId="56" fillId="8" borderId="15" xfId="18" applyNumberFormat="1" applyFont="1" applyFill="1" applyBorder="1" applyAlignment="1">
      <alignment horizontal="center" vertical="center" wrapText="1"/>
    </xf>
    <xf numFmtId="0" fontId="61" fillId="8" borderId="13" xfId="18" applyFont="1" applyFill="1" applyBorder="1" applyAlignment="1">
      <alignment horizontal="center"/>
    </xf>
    <xf numFmtId="170" fontId="56" fillId="8" borderId="15" xfId="19" applyFont="1" applyFill="1" applyBorder="1" applyAlignment="1">
      <alignment vertical="center"/>
    </xf>
    <xf numFmtId="0" fontId="61" fillId="8" borderId="1" xfId="18" applyFont="1" applyFill="1" applyBorder="1" applyAlignment="1">
      <alignment horizontal="center"/>
    </xf>
    <xf numFmtId="39" fontId="61" fillId="8" borderId="72" xfId="19" applyNumberFormat="1" applyFont="1" applyFill="1" applyBorder="1" applyAlignment="1">
      <alignment vertical="center"/>
    </xf>
    <xf numFmtId="176" fontId="56" fillId="8" borderId="26" xfId="21" applyNumberFormat="1" applyFont="1" applyFill="1" applyBorder="1" applyAlignment="1" applyProtection="1">
      <alignment horizontal="center" vertical="center" wrapText="1"/>
      <protection hidden="1"/>
    </xf>
    <xf numFmtId="9" fontId="61" fillId="8" borderId="25" xfId="20" applyFont="1" applyFill="1" applyBorder="1" applyAlignment="1">
      <alignment horizontal="center" vertical="center"/>
    </xf>
    <xf numFmtId="0" fontId="12" fillId="5" borderId="65" xfId="10" applyFont="1" applyFill="1" applyBorder="1" applyAlignment="1">
      <alignment horizontal="center" vertical="center"/>
    </xf>
    <xf numFmtId="0" fontId="12" fillId="5" borderId="65" xfId="2" applyFont="1" applyFill="1" applyBorder="1" applyAlignment="1" applyProtection="1">
      <alignment horizontal="left" vertical="center" wrapText="1"/>
      <protection hidden="1"/>
    </xf>
    <xf numFmtId="0" fontId="12" fillId="5" borderId="3" xfId="10" applyFont="1" applyFill="1" applyBorder="1" applyAlignment="1">
      <alignment horizontal="center" vertical="center"/>
    </xf>
    <xf numFmtId="2" fontId="12" fillId="5" borderId="41" xfId="2" applyNumberFormat="1" applyFont="1" applyFill="1" applyBorder="1" applyAlignment="1" applyProtection="1">
      <alignment horizontal="center" vertical="center" wrapText="1"/>
      <protection hidden="1"/>
    </xf>
    <xf numFmtId="165" fontId="12" fillId="5" borderId="41" xfId="21" applyFont="1" applyFill="1" applyBorder="1" applyAlignment="1" applyProtection="1">
      <alignment horizontal="center" vertical="center" wrapText="1"/>
      <protection hidden="1"/>
    </xf>
    <xf numFmtId="166" fontId="12" fillId="5" borderId="51" xfId="22" applyNumberFormat="1" applyFont="1" applyFill="1" applyBorder="1" applyAlignment="1">
      <alignment horizontal="center" vertical="center"/>
    </xf>
    <xf numFmtId="39" fontId="61" fillId="8" borderId="23" xfId="19" applyNumberFormat="1" applyFont="1" applyFill="1" applyBorder="1" applyAlignment="1">
      <alignment vertical="center"/>
    </xf>
    <xf numFmtId="185" fontId="56" fillId="8" borderId="26" xfId="21" applyNumberFormat="1" applyFont="1" applyFill="1" applyBorder="1" applyAlignment="1" applyProtection="1">
      <alignment horizontal="center" vertical="center" wrapText="1"/>
      <protection hidden="1"/>
    </xf>
    <xf numFmtId="0" fontId="61" fillId="8" borderId="2" xfId="18" applyFont="1" applyFill="1" applyBorder="1"/>
    <xf numFmtId="42" fontId="56" fillId="8" borderId="15" xfId="19" applyNumberFormat="1" applyFont="1" applyFill="1" applyBorder="1" applyAlignment="1">
      <alignment vertical="center"/>
    </xf>
    <xf numFmtId="0" fontId="61" fillId="8" borderId="13" xfId="18" applyFont="1" applyFill="1" applyBorder="1" applyAlignment="1">
      <alignment horizontal="center" vertical="center"/>
    </xf>
    <xf numFmtId="0" fontId="61" fillId="8" borderId="10" xfId="18" applyFont="1" applyFill="1" applyBorder="1" applyAlignment="1">
      <alignment horizontal="center"/>
    </xf>
    <xf numFmtId="0" fontId="56" fillId="8" borderId="24" xfId="10" applyFont="1" applyFill="1" applyBorder="1" applyAlignment="1">
      <alignment vertical="center"/>
    </xf>
    <xf numFmtId="0" fontId="56" fillId="8" borderId="23" xfId="10" applyFont="1" applyFill="1" applyBorder="1" applyAlignment="1">
      <alignment vertical="center"/>
    </xf>
    <xf numFmtId="0" fontId="59" fillId="0" borderId="0" xfId="18" applyFont="1"/>
    <xf numFmtId="170" fontId="59" fillId="0" borderId="0" xfId="19" applyFont="1" applyFill="1" applyBorder="1" applyAlignment="1">
      <alignment vertical="center"/>
    </xf>
    <xf numFmtId="182" fontId="56" fillId="8" borderId="15" xfId="19" applyNumberFormat="1" applyFont="1" applyFill="1" applyBorder="1" applyAlignment="1">
      <alignment vertical="center"/>
    </xf>
    <xf numFmtId="182" fontId="56" fillId="8" borderId="70" xfId="19" applyNumberFormat="1" applyFont="1" applyFill="1" applyBorder="1" applyAlignment="1">
      <alignment vertical="center"/>
    </xf>
    <xf numFmtId="0" fontId="61" fillId="8" borderId="72" xfId="18" applyFont="1" applyFill="1" applyBorder="1" applyAlignment="1">
      <alignment horizontal="center" vertical="center"/>
    </xf>
    <xf numFmtId="182" fontId="56" fillId="8" borderId="15" xfId="22" applyNumberFormat="1" applyFont="1" applyFill="1" applyBorder="1" applyAlignment="1">
      <alignment horizontal="center" vertical="center"/>
    </xf>
    <xf numFmtId="0" fontId="61" fillId="8" borderId="39" xfId="18" applyFont="1" applyFill="1" applyBorder="1" applyAlignment="1">
      <alignment horizontal="center"/>
    </xf>
    <xf numFmtId="0" fontId="56" fillId="8" borderId="26" xfId="10" applyFont="1" applyFill="1" applyBorder="1" applyAlignment="1">
      <alignment vertical="center"/>
    </xf>
    <xf numFmtId="171" fontId="56" fillId="5" borderId="12" xfId="19" applyNumberFormat="1" applyFont="1" applyFill="1" applyBorder="1"/>
    <xf numFmtId="0" fontId="62" fillId="0" borderId="0" xfId="18" applyFont="1"/>
    <xf numFmtId="170" fontId="58" fillId="5" borderId="0" xfId="19" applyFont="1" applyFill="1" applyBorder="1" applyAlignment="1">
      <alignment horizontal="center" vertical="center"/>
    </xf>
    <xf numFmtId="0" fontId="46" fillId="0" borderId="77" xfId="18" applyFont="1" applyBorder="1" applyAlignment="1">
      <alignment horizontal="center" vertical="center"/>
    </xf>
    <xf numFmtId="0" fontId="8" fillId="2" borderId="23" xfId="2" applyFont="1" applyFill="1" applyBorder="1" applyAlignment="1">
      <alignment horizontal="center"/>
    </xf>
    <xf numFmtId="0" fontId="8" fillId="2" borderId="25" xfId="2" applyFont="1" applyFill="1" applyBorder="1" applyAlignment="1">
      <alignment horizontal="center"/>
    </xf>
    <xf numFmtId="0" fontId="8" fillId="2" borderId="48" xfId="2" applyFont="1" applyFill="1" applyBorder="1" applyAlignment="1">
      <alignment horizontal="center"/>
    </xf>
    <xf numFmtId="0" fontId="8" fillId="2" borderId="33" xfId="2" applyFont="1" applyFill="1" applyBorder="1" applyAlignment="1">
      <alignment horizontal="center"/>
    </xf>
    <xf numFmtId="0" fontId="8" fillId="2" borderId="34" xfId="2" applyFont="1" applyFill="1" applyBorder="1" applyAlignment="1">
      <alignment horizontal="center"/>
    </xf>
    <xf numFmtId="0" fontId="1" fillId="0" borderId="0" xfId="18" applyAlignment="1">
      <alignment horizontal="center"/>
    </xf>
    <xf numFmtId="0" fontId="14" fillId="0" borderId="0" xfId="18" applyFont="1" applyAlignment="1">
      <alignment horizontal="center"/>
    </xf>
    <xf numFmtId="0" fontId="31" fillId="0" borderId="0" xfId="2" applyFont="1" applyAlignment="1">
      <alignment horizontal="center"/>
    </xf>
    <xf numFmtId="0" fontId="31" fillId="0" borderId="29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32" fillId="0" borderId="0" xfId="2" applyFont="1" applyAlignment="1">
      <alignment horizontal="center"/>
    </xf>
    <xf numFmtId="0" fontId="21" fillId="3" borderId="23" xfId="2" applyFont="1" applyFill="1" applyBorder="1" applyAlignment="1" applyProtection="1">
      <alignment horizontal="left" vertical="center" wrapText="1"/>
      <protection hidden="1"/>
    </xf>
    <xf numFmtId="0" fontId="21" fillId="3" borderId="24" xfId="2" applyFont="1" applyFill="1" applyBorder="1" applyAlignment="1" applyProtection="1">
      <alignment horizontal="left" vertical="center" wrapText="1"/>
      <protection hidden="1"/>
    </xf>
    <xf numFmtId="0" fontId="21" fillId="0" borderId="0" xfId="18" applyFont="1" applyAlignment="1">
      <alignment horizontal="right"/>
    </xf>
    <xf numFmtId="0" fontId="21" fillId="0" borderId="50" xfId="18" applyFont="1" applyBorder="1" applyAlignment="1">
      <alignment horizontal="right"/>
    </xf>
    <xf numFmtId="0" fontId="21" fillId="0" borderId="0" xfId="18" applyFont="1" applyAlignment="1">
      <alignment horizontal="center"/>
    </xf>
    <xf numFmtId="0" fontId="21" fillId="0" borderId="50" xfId="18" applyFont="1" applyBorder="1" applyAlignment="1">
      <alignment horizontal="center"/>
    </xf>
    <xf numFmtId="0" fontId="21" fillId="3" borderId="31" xfId="18" applyFont="1" applyFill="1" applyBorder="1" applyAlignment="1">
      <alignment horizontal="left"/>
    </xf>
    <xf numFmtId="0" fontId="21" fillId="3" borderId="17" xfId="18" applyFont="1" applyFill="1" applyBorder="1" applyAlignment="1">
      <alignment horizontal="left"/>
    </xf>
    <xf numFmtId="0" fontId="21" fillId="3" borderId="21" xfId="18" applyFont="1" applyFill="1" applyBorder="1" applyAlignment="1">
      <alignment horizontal="left"/>
    </xf>
    <xf numFmtId="0" fontId="21" fillId="3" borderId="67" xfId="18" applyFont="1" applyFill="1" applyBorder="1" applyAlignment="1">
      <alignment horizontal="left"/>
    </xf>
    <xf numFmtId="0" fontId="21" fillId="3" borderId="29" xfId="18" applyFont="1" applyFill="1" applyBorder="1" applyAlignment="1">
      <alignment horizontal="left"/>
    </xf>
    <xf numFmtId="0" fontId="21" fillId="3" borderId="68" xfId="18" applyFont="1" applyFill="1" applyBorder="1" applyAlignment="1">
      <alignment horizontal="left"/>
    </xf>
    <xf numFmtId="0" fontId="21" fillId="3" borderId="23" xfId="18" applyFont="1" applyFill="1" applyBorder="1" applyAlignment="1">
      <alignment horizontal="left" vertical="center"/>
    </xf>
    <xf numFmtId="0" fontId="21" fillId="3" borderId="24" xfId="18" applyFont="1" applyFill="1" applyBorder="1" applyAlignment="1">
      <alignment horizontal="left" vertical="center"/>
    </xf>
    <xf numFmtId="0" fontId="21" fillId="3" borderId="25" xfId="18" applyFont="1" applyFill="1" applyBorder="1" applyAlignment="1">
      <alignment horizontal="left" vertical="center"/>
    </xf>
    <xf numFmtId="0" fontId="21" fillId="3" borderId="23" xfId="18" applyFont="1" applyFill="1" applyBorder="1" applyAlignment="1">
      <alignment horizontal="left"/>
    </xf>
    <xf numFmtId="0" fontId="21" fillId="3" borderId="24" xfId="18" applyFont="1" applyFill="1" applyBorder="1" applyAlignment="1">
      <alignment horizontal="left"/>
    </xf>
    <xf numFmtId="0" fontId="21" fillId="3" borderId="57" xfId="18" applyFont="1" applyFill="1" applyBorder="1" applyAlignment="1">
      <alignment horizontal="left"/>
    </xf>
    <xf numFmtId="0" fontId="14" fillId="3" borderId="2" xfId="18" applyFont="1" applyFill="1" applyBorder="1" applyAlignment="1">
      <alignment horizontal="center" vertical="center"/>
    </xf>
    <xf numFmtId="0" fontId="14" fillId="3" borderId="10" xfId="18" applyFont="1" applyFill="1" applyBorder="1" applyAlignment="1">
      <alignment horizontal="center" vertical="center"/>
    </xf>
    <xf numFmtId="0" fontId="14" fillId="3" borderId="12" xfId="18" applyFont="1" applyFill="1" applyBorder="1" applyAlignment="1">
      <alignment horizontal="center" vertical="center"/>
    </xf>
    <xf numFmtId="0" fontId="21" fillId="3" borderId="23" xfId="18" applyFont="1" applyFill="1" applyBorder="1" applyAlignment="1">
      <alignment horizontal="left" vertical="center" wrapText="1"/>
    </xf>
    <xf numFmtId="0" fontId="21" fillId="3" borderId="24" xfId="18" applyFont="1" applyFill="1" applyBorder="1" applyAlignment="1">
      <alignment horizontal="left" vertical="center" wrapText="1"/>
    </xf>
    <xf numFmtId="0" fontId="21" fillId="3" borderId="25" xfId="18" applyFont="1" applyFill="1" applyBorder="1" applyAlignment="1">
      <alignment horizontal="left" vertical="center" wrapText="1"/>
    </xf>
    <xf numFmtId="0" fontId="21" fillId="3" borderId="13" xfId="18" applyFont="1" applyFill="1" applyBorder="1" applyAlignment="1">
      <alignment horizontal="left"/>
    </xf>
    <xf numFmtId="0" fontId="21" fillId="3" borderId="14" xfId="18" applyFont="1" applyFill="1" applyBorder="1" applyAlignment="1">
      <alignment horizontal="left"/>
    </xf>
    <xf numFmtId="0" fontId="21" fillId="3" borderId="38" xfId="18" applyFont="1" applyFill="1" applyBorder="1" applyAlignment="1">
      <alignment horizontal="left"/>
    </xf>
    <xf numFmtId="0" fontId="21" fillId="3" borderId="2" xfId="18" applyFont="1" applyFill="1" applyBorder="1" applyAlignment="1">
      <alignment horizontal="left"/>
    </xf>
    <xf numFmtId="0" fontId="21" fillId="3" borderId="12" xfId="18" applyFont="1" applyFill="1" applyBorder="1" applyAlignment="1">
      <alignment horizontal="left"/>
    </xf>
    <xf numFmtId="0" fontId="21" fillId="3" borderId="10" xfId="18" applyFont="1" applyFill="1" applyBorder="1" applyAlignment="1">
      <alignment horizontal="left"/>
    </xf>
    <xf numFmtId="0" fontId="15" fillId="3" borderId="23" xfId="10" applyFont="1" applyFill="1" applyBorder="1" applyAlignment="1">
      <alignment horizontal="left" vertical="center"/>
    </xf>
    <xf numFmtId="0" fontId="15" fillId="3" borderId="24" xfId="10" applyFont="1" applyFill="1" applyBorder="1" applyAlignment="1">
      <alignment horizontal="left" vertical="center"/>
    </xf>
    <xf numFmtId="0" fontId="15" fillId="3" borderId="25" xfId="10" applyFont="1" applyFill="1" applyBorder="1" applyAlignment="1">
      <alignment horizontal="left" vertical="center"/>
    </xf>
    <xf numFmtId="0" fontId="21" fillId="3" borderId="2" xfId="18" applyFont="1" applyFill="1" applyBorder="1" applyAlignment="1">
      <alignment horizontal="left" vertical="center"/>
    </xf>
    <xf numFmtId="0" fontId="21" fillId="3" borderId="12" xfId="18" applyFont="1" applyFill="1" applyBorder="1" applyAlignment="1">
      <alignment horizontal="left" vertical="center"/>
    </xf>
    <xf numFmtId="0" fontId="21" fillId="3" borderId="39" xfId="18" applyFont="1" applyFill="1" applyBorder="1" applyAlignment="1">
      <alignment horizontal="left" vertical="center"/>
    </xf>
    <xf numFmtId="0" fontId="14" fillId="0" borderId="4" xfId="18" applyFont="1" applyBorder="1" applyAlignment="1">
      <alignment horizontal="center"/>
    </xf>
    <xf numFmtId="0" fontId="14" fillId="0" borderId="44" xfId="18" applyFont="1" applyBorder="1" applyAlignment="1">
      <alignment horizontal="center"/>
    </xf>
    <xf numFmtId="0" fontId="14" fillId="0" borderId="0" xfId="18" applyFont="1" applyAlignment="1">
      <alignment horizontal="right" vertical="center"/>
    </xf>
    <xf numFmtId="171" fontId="21" fillId="0" borderId="7" xfId="19" applyNumberFormat="1" applyFont="1" applyBorder="1" applyAlignment="1">
      <alignment horizontal="center"/>
    </xf>
    <xf numFmtId="171" fontId="21" fillId="0" borderId="30" xfId="19" applyNumberFormat="1" applyFont="1" applyBorder="1" applyAlignment="1">
      <alignment horizontal="center"/>
    </xf>
    <xf numFmtId="171" fontId="21" fillId="0" borderId="9" xfId="19" applyNumberFormat="1" applyFont="1" applyBorder="1" applyAlignment="1">
      <alignment horizontal="center"/>
    </xf>
    <xf numFmtId="0" fontId="20" fillId="0" borderId="7" xfId="18" applyFont="1" applyBorder="1" applyAlignment="1">
      <alignment horizontal="center"/>
    </xf>
    <xf numFmtId="0" fontId="20" fillId="0" borderId="9" xfId="18" applyFont="1" applyBorder="1" applyAlignment="1">
      <alignment horizontal="center"/>
    </xf>
    <xf numFmtId="0" fontId="14" fillId="3" borderId="2" xfId="18" applyFont="1" applyFill="1" applyBorder="1" applyAlignment="1">
      <alignment horizontal="center" vertical="center" wrapText="1"/>
    </xf>
    <xf numFmtId="0" fontId="14" fillId="3" borderId="10" xfId="18" applyFont="1" applyFill="1" applyBorder="1" applyAlignment="1">
      <alignment horizontal="center" vertical="center" wrapText="1"/>
    </xf>
    <xf numFmtId="0" fontId="21" fillId="0" borderId="3" xfId="18" applyFont="1" applyBorder="1" applyAlignment="1">
      <alignment horizontal="center"/>
    </xf>
    <xf numFmtId="0" fontId="21" fillId="0" borderId="51" xfId="18" applyFont="1" applyBorder="1" applyAlignment="1">
      <alignment horizontal="center"/>
    </xf>
    <xf numFmtId="0" fontId="14" fillId="0" borderId="49" xfId="18" applyFont="1" applyBorder="1" applyAlignment="1">
      <alignment horizontal="right" vertical="center"/>
    </xf>
    <xf numFmtId="171" fontId="21" fillId="0" borderId="4" xfId="19" applyNumberFormat="1" applyFont="1" applyBorder="1" applyAlignment="1">
      <alignment horizontal="center"/>
    </xf>
    <xf numFmtId="171" fontId="21" fillId="0" borderId="6" xfId="19" applyNumberFormat="1" applyFont="1" applyBorder="1" applyAlignment="1">
      <alignment horizontal="center"/>
    </xf>
    <xf numFmtId="171" fontId="21" fillId="0" borderId="44" xfId="19" applyNumberFormat="1" applyFont="1" applyBorder="1" applyAlignment="1">
      <alignment horizontal="center"/>
    </xf>
    <xf numFmtId="0" fontId="14" fillId="0" borderId="0" xfId="18" applyFont="1" applyAlignment="1">
      <alignment horizontal="right"/>
    </xf>
    <xf numFmtId="0" fontId="14" fillId="3" borderId="12" xfId="18" applyFont="1" applyFill="1" applyBorder="1" applyAlignment="1">
      <alignment horizontal="center" vertical="center" wrapText="1"/>
    </xf>
    <xf numFmtId="0" fontId="14" fillId="0" borderId="6" xfId="18" applyFont="1" applyBorder="1" applyAlignment="1">
      <alignment horizontal="center"/>
    </xf>
    <xf numFmtId="0" fontId="14" fillId="0" borderId="7" xfId="18" applyFont="1" applyBorder="1" applyAlignment="1">
      <alignment horizontal="center"/>
    </xf>
    <xf numFmtId="0" fontId="14" fillId="0" borderId="30" xfId="18" applyFont="1" applyBorder="1" applyAlignment="1">
      <alignment horizontal="center"/>
    </xf>
    <xf numFmtId="0" fontId="14" fillId="0" borderId="9" xfId="18" applyFont="1" applyBorder="1" applyAlignment="1">
      <alignment horizontal="center"/>
    </xf>
    <xf numFmtId="177" fontId="21" fillId="0" borderId="3" xfId="19" applyNumberFormat="1" applyFont="1" applyBorder="1" applyAlignment="1">
      <alignment horizontal="center"/>
    </xf>
    <xf numFmtId="177" fontId="21" fillId="0" borderId="41" xfId="19" applyNumberFormat="1" applyFont="1" applyBorder="1" applyAlignment="1">
      <alignment horizontal="center"/>
    </xf>
    <xf numFmtId="177" fontId="21" fillId="0" borderId="51" xfId="19" applyNumberFormat="1" applyFont="1" applyBorder="1" applyAlignment="1">
      <alignment horizontal="center"/>
    </xf>
    <xf numFmtId="0" fontId="27" fillId="0" borderId="0" xfId="18" applyFont="1" applyAlignment="1">
      <alignment horizontal="center"/>
    </xf>
    <xf numFmtId="171" fontId="21" fillId="0" borderId="3" xfId="19" applyNumberFormat="1" applyFont="1" applyBorder="1" applyAlignment="1">
      <alignment horizontal="center"/>
    </xf>
    <xf numFmtId="171" fontId="21" fillId="0" borderId="41" xfId="19" applyNumberFormat="1" applyFont="1" applyBorder="1" applyAlignment="1">
      <alignment horizontal="center"/>
    </xf>
    <xf numFmtId="171" fontId="21" fillId="0" borderId="51" xfId="19" applyNumberFormat="1" applyFont="1" applyBorder="1" applyAlignment="1">
      <alignment horizontal="center"/>
    </xf>
    <xf numFmtId="0" fontId="21" fillId="0" borderId="2" xfId="18" applyFont="1" applyBorder="1" applyAlignment="1">
      <alignment horizontal="center"/>
    </xf>
    <xf numFmtId="0" fontId="21" fillId="0" borderId="12" xfId="18" applyFont="1" applyBorder="1" applyAlignment="1">
      <alignment horizontal="center"/>
    </xf>
    <xf numFmtId="0" fontId="21" fillId="0" borderId="10" xfId="18" applyFont="1" applyBorder="1" applyAlignment="1">
      <alignment horizontal="center"/>
    </xf>
    <xf numFmtId="0" fontId="21" fillId="0" borderId="35" xfId="18" applyFont="1" applyBorder="1" applyAlignment="1">
      <alignment horizontal="center"/>
    </xf>
    <xf numFmtId="0" fontId="21" fillId="0" borderId="32" xfId="18" applyFont="1" applyBorder="1" applyAlignment="1">
      <alignment horizontal="center"/>
    </xf>
    <xf numFmtId="0" fontId="14" fillId="0" borderId="3" xfId="18" applyFont="1" applyBorder="1" applyAlignment="1">
      <alignment horizontal="center" vertical="center" wrapText="1"/>
    </xf>
    <xf numFmtId="0" fontId="14" fillId="0" borderId="41" xfId="18" applyFont="1" applyBorder="1" applyAlignment="1">
      <alignment horizontal="center" vertical="center" wrapText="1"/>
    </xf>
    <xf numFmtId="0" fontId="14" fillId="0" borderId="51" xfId="18" applyFont="1" applyBorder="1" applyAlignment="1">
      <alignment horizontal="center" vertical="center" wrapText="1"/>
    </xf>
    <xf numFmtId="0" fontId="14" fillId="0" borderId="4" xfId="18" applyFont="1" applyBorder="1" applyAlignment="1">
      <alignment horizontal="center" vertical="center" wrapText="1"/>
    </xf>
    <xf numFmtId="0" fontId="14" fillId="0" borderId="6" xfId="18" applyFont="1" applyBorder="1" applyAlignment="1">
      <alignment horizontal="center" vertical="center" wrapText="1"/>
    </xf>
    <xf numFmtId="0" fontId="14" fillId="0" borderId="44" xfId="18" applyFont="1" applyBorder="1" applyAlignment="1">
      <alignment horizontal="center" vertical="center" wrapText="1"/>
    </xf>
    <xf numFmtId="0" fontId="14" fillId="0" borderId="49" xfId="18" applyFont="1" applyBorder="1" applyAlignment="1">
      <alignment horizontal="right" vertical="center" indent="1"/>
    </xf>
    <xf numFmtId="0" fontId="14" fillId="0" borderId="0" xfId="18" applyFont="1" applyAlignment="1">
      <alignment horizontal="right" vertical="center" indent="1"/>
    </xf>
    <xf numFmtId="0" fontId="28" fillId="0" borderId="13" xfId="18" applyFont="1" applyBorder="1" applyAlignment="1">
      <alignment horizontal="center"/>
    </xf>
    <xf numFmtId="0" fontId="28" fillId="0" borderId="14" xfId="18" applyFont="1" applyBorder="1" applyAlignment="1">
      <alignment horizontal="center"/>
    </xf>
    <xf numFmtId="0" fontId="28" fillId="0" borderId="15" xfId="18" applyFont="1" applyBorder="1" applyAlignment="1">
      <alignment horizontal="center"/>
    </xf>
    <xf numFmtId="0" fontId="22" fillId="0" borderId="2" xfId="18" applyFont="1" applyBorder="1" applyAlignment="1">
      <alignment horizontal="center" wrapText="1"/>
    </xf>
    <xf numFmtId="0" fontId="22" fillId="0" borderId="12" xfId="18" applyFont="1" applyBorder="1" applyAlignment="1">
      <alignment horizontal="center" wrapText="1"/>
    </xf>
    <xf numFmtId="0" fontId="22" fillId="0" borderId="10" xfId="18" applyFont="1" applyBorder="1" applyAlignment="1">
      <alignment horizontal="center" wrapText="1"/>
    </xf>
    <xf numFmtId="0" fontId="1" fillId="0" borderId="23" xfId="18" applyBorder="1" applyAlignment="1">
      <alignment horizontal="center"/>
    </xf>
    <xf numFmtId="0" fontId="1" fillId="0" borderId="24" xfId="18" applyBorder="1" applyAlignment="1">
      <alignment horizontal="center"/>
    </xf>
    <xf numFmtId="0" fontId="1" fillId="0" borderId="49" xfId="18" applyBorder="1" applyAlignment="1">
      <alignment horizontal="center"/>
    </xf>
    <xf numFmtId="0" fontId="17" fillId="0" borderId="3" xfId="18" applyFont="1" applyBorder="1" applyAlignment="1">
      <alignment horizontal="left"/>
    </xf>
    <xf numFmtId="0" fontId="17" fillId="0" borderId="4" xfId="18" applyFont="1" applyBorder="1" applyAlignment="1">
      <alignment horizontal="left"/>
    </xf>
    <xf numFmtId="0" fontId="18" fillId="0" borderId="51" xfId="18" applyFont="1" applyBorder="1" applyAlignment="1">
      <alignment horizontal="center"/>
    </xf>
    <xf numFmtId="0" fontId="18" fillId="0" borderId="44" xfId="18" applyFont="1" applyBorder="1" applyAlignment="1">
      <alignment horizontal="center"/>
    </xf>
    <xf numFmtId="0" fontId="19" fillId="0" borderId="0" xfId="18" applyFont="1" applyAlignment="1">
      <alignment horizontal="center" vertical="center"/>
    </xf>
    <xf numFmtId="0" fontId="34" fillId="0" borderId="2" xfId="18" applyFont="1" applyBorder="1" applyAlignment="1">
      <alignment horizontal="center" vertical="center"/>
    </xf>
    <xf numFmtId="0" fontId="34" fillId="0" borderId="12" xfId="18" applyFont="1" applyBorder="1" applyAlignment="1">
      <alignment horizontal="center" vertical="center"/>
    </xf>
    <xf numFmtId="0" fontId="34" fillId="0" borderId="10" xfId="18" applyFont="1" applyBorder="1" applyAlignment="1">
      <alignment horizontal="center" vertical="center"/>
    </xf>
    <xf numFmtId="0" fontId="17" fillId="0" borderId="7" xfId="18" applyFont="1" applyBorder="1" applyAlignment="1">
      <alignment horizontal="left"/>
    </xf>
    <xf numFmtId="15" fontId="20" fillId="0" borderId="44" xfId="18" applyNumberFormat="1" applyFont="1" applyBorder="1" applyAlignment="1">
      <alignment horizontal="center"/>
    </xf>
    <xf numFmtId="0" fontId="14" fillId="0" borderId="42" xfId="18" applyFont="1" applyBorder="1" applyAlignment="1">
      <alignment horizontal="center" vertical="center" wrapText="1"/>
    </xf>
    <xf numFmtId="0" fontId="14" fillId="0" borderId="28" xfId="18" applyFont="1" applyBorder="1" applyAlignment="1">
      <alignment horizontal="center" vertical="center" wrapText="1"/>
    </xf>
    <xf numFmtId="0" fontId="14" fillId="0" borderId="43" xfId="18" applyFont="1" applyBorder="1" applyAlignment="1">
      <alignment horizontal="center" vertical="center" wrapText="1"/>
    </xf>
    <xf numFmtId="0" fontId="14" fillId="0" borderId="66" xfId="18" applyFont="1" applyBorder="1" applyAlignment="1">
      <alignment horizontal="center" vertical="center" wrapText="1"/>
    </xf>
    <xf numFmtId="0" fontId="14" fillId="0" borderId="8" xfId="18" applyFont="1" applyBorder="1" applyAlignment="1">
      <alignment horizontal="center" vertical="center" wrapText="1"/>
    </xf>
    <xf numFmtId="0" fontId="14" fillId="0" borderId="58" xfId="18" applyFont="1" applyBorder="1" applyAlignment="1">
      <alignment horizontal="center" vertical="center" wrapText="1"/>
    </xf>
    <xf numFmtId="0" fontId="62" fillId="0" borderId="0" xfId="18" applyFont="1" applyAlignment="1">
      <alignment horizontal="center" vertical="center"/>
    </xf>
    <xf numFmtId="0" fontId="62" fillId="0" borderId="0" xfId="18" applyFont="1" applyAlignment="1">
      <alignment horizontal="center" wrapText="1"/>
    </xf>
    <xf numFmtId="0" fontId="44" fillId="0" borderId="29" xfId="2" applyFont="1" applyBorder="1" applyAlignment="1">
      <alignment horizontal="center"/>
    </xf>
    <xf numFmtId="0" fontId="34" fillId="0" borderId="0" xfId="18" applyFont="1" applyAlignment="1">
      <alignment horizontal="center"/>
    </xf>
    <xf numFmtId="0" fontId="34" fillId="0" borderId="50" xfId="18" applyFont="1" applyBorder="1" applyAlignment="1">
      <alignment horizontal="center"/>
    </xf>
    <xf numFmtId="0" fontId="56" fillId="8" borderId="23" xfId="10" applyFont="1" applyFill="1" applyBorder="1" applyAlignment="1">
      <alignment horizontal="left" vertical="center"/>
    </xf>
    <xf numFmtId="0" fontId="56" fillId="8" borderId="24" xfId="10" applyFont="1" applyFill="1" applyBorder="1" applyAlignment="1">
      <alignment horizontal="left" vertical="center"/>
    </xf>
    <xf numFmtId="0" fontId="56" fillId="8" borderId="25" xfId="10" applyFont="1" applyFill="1" applyBorder="1" applyAlignment="1">
      <alignment horizontal="left" vertical="center"/>
    </xf>
    <xf numFmtId="0" fontId="56" fillId="8" borderId="2" xfId="18" applyFont="1" applyFill="1" applyBorder="1" applyAlignment="1">
      <alignment horizontal="center" vertical="center"/>
    </xf>
    <xf numFmtId="0" fontId="56" fillId="8" borderId="10" xfId="18" applyFont="1" applyFill="1" applyBorder="1" applyAlignment="1">
      <alignment horizontal="center" vertical="center"/>
    </xf>
    <xf numFmtId="0" fontId="56" fillId="8" borderId="12" xfId="18" applyFont="1" applyFill="1" applyBorder="1" applyAlignment="1">
      <alignment horizontal="center" vertical="center"/>
    </xf>
    <xf numFmtId="0" fontId="56" fillId="8" borderId="23" xfId="18" applyFont="1" applyFill="1" applyBorder="1" applyAlignment="1">
      <alignment horizontal="left" vertical="center" wrapText="1"/>
    </xf>
    <xf numFmtId="0" fontId="56" fillId="8" borderId="24" xfId="18" applyFont="1" applyFill="1" applyBorder="1" applyAlignment="1">
      <alignment horizontal="left" vertical="center" wrapText="1"/>
    </xf>
    <xf numFmtId="0" fontId="56" fillId="8" borderId="25" xfId="18" applyFont="1" applyFill="1" applyBorder="1" applyAlignment="1">
      <alignment horizontal="left" vertical="center" wrapText="1"/>
    </xf>
    <xf numFmtId="0" fontId="56" fillId="8" borderId="23" xfId="18" applyFont="1" applyFill="1" applyBorder="1" applyAlignment="1">
      <alignment horizontal="left"/>
    </xf>
    <xf numFmtId="0" fontId="56" fillId="8" borderId="24" xfId="18" applyFont="1" applyFill="1" applyBorder="1" applyAlignment="1">
      <alignment horizontal="left"/>
    </xf>
    <xf numFmtId="0" fontId="56" fillId="8" borderId="57" xfId="18" applyFont="1" applyFill="1" applyBorder="1" applyAlignment="1">
      <alignment horizontal="left"/>
    </xf>
    <xf numFmtId="0" fontId="56" fillId="8" borderId="13" xfId="18" applyFont="1" applyFill="1" applyBorder="1" applyAlignment="1">
      <alignment horizontal="left"/>
    </xf>
    <xf numFmtId="0" fontId="56" fillId="8" borderId="14" xfId="18" applyFont="1" applyFill="1" applyBorder="1" applyAlignment="1">
      <alignment horizontal="left"/>
    </xf>
    <xf numFmtId="0" fontId="56" fillId="8" borderId="38" xfId="18" applyFont="1" applyFill="1" applyBorder="1" applyAlignment="1">
      <alignment horizontal="left"/>
    </xf>
    <xf numFmtId="0" fontId="56" fillId="8" borderId="2" xfId="18" applyFont="1" applyFill="1" applyBorder="1" applyAlignment="1">
      <alignment horizontal="left"/>
    </xf>
    <xf numFmtId="0" fontId="56" fillId="8" borderId="12" xfId="18" applyFont="1" applyFill="1" applyBorder="1" applyAlignment="1">
      <alignment horizontal="left"/>
    </xf>
    <xf numFmtId="0" fontId="56" fillId="8" borderId="10" xfId="18" applyFont="1" applyFill="1" applyBorder="1" applyAlignment="1">
      <alignment horizontal="left"/>
    </xf>
    <xf numFmtId="0" fontId="21" fillId="0" borderId="7" xfId="18" applyFont="1" applyBorder="1" applyAlignment="1">
      <alignment horizontal="center"/>
    </xf>
    <xf numFmtId="0" fontId="21" fillId="0" borderId="30" xfId="18" applyFont="1" applyBorder="1" applyAlignment="1">
      <alignment horizontal="center"/>
    </xf>
    <xf numFmtId="0" fontId="21" fillId="0" borderId="9" xfId="18" applyFont="1" applyBorder="1" applyAlignment="1">
      <alignment horizontal="center"/>
    </xf>
    <xf numFmtId="0" fontId="56" fillId="8" borderId="2" xfId="18" applyFont="1" applyFill="1" applyBorder="1" applyAlignment="1">
      <alignment horizontal="center" vertical="center" wrapText="1"/>
    </xf>
    <xf numFmtId="0" fontId="56" fillId="8" borderId="10" xfId="18" applyFont="1" applyFill="1" applyBorder="1" applyAlignment="1">
      <alignment horizontal="center" vertical="center" wrapText="1"/>
    </xf>
    <xf numFmtId="0" fontId="21" fillId="0" borderId="4" xfId="18" applyFont="1" applyBorder="1" applyAlignment="1">
      <alignment horizontal="center"/>
    </xf>
    <xf numFmtId="0" fontId="21" fillId="0" borderId="6" xfId="18" applyFont="1" applyBorder="1" applyAlignment="1">
      <alignment horizontal="center"/>
    </xf>
    <xf numFmtId="0" fontId="21" fillId="0" borderId="44" xfId="18" applyFont="1" applyBorder="1" applyAlignment="1">
      <alignment horizontal="center"/>
    </xf>
    <xf numFmtId="164" fontId="21" fillId="0" borderId="4" xfId="19" applyNumberFormat="1" applyFont="1" applyBorder="1" applyAlignment="1">
      <alignment horizontal="center"/>
    </xf>
    <xf numFmtId="164" fontId="21" fillId="0" borderId="6" xfId="19" applyNumberFormat="1" applyFont="1" applyBorder="1" applyAlignment="1">
      <alignment horizontal="center"/>
    </xf>
    <xf numFmtId="164" fontId="21" fillId="0" borderId="44" xfId="19" applyNumberFormat="1" applyFont="1" applyBorder="1" applyAlignment="1">
      <alignment horizontal="center"/>
    </xf>
    <xf numFmtId="0" fontId="46" fillId="0" borderId="3" xfId="18" applyFont="1" applyBorder="1" applyAlignment="1">
      <alignment horizontal="center"/>
    </xf>
    <xf numFmtId="0" fontId="46" fillId="0" borderId="51" xfId="18" applyFont="1" applyBorder="1" applyAlignment="1">
      <alignment horizontal="center"/>
    </xf>
    <xf numFmtId="172" fontId="21" fillId="0" borderId="4" xfId="19" applyNumberFormat="1" applyFont="1" applyBorder="1" applyAlignment="1">
      <alignment horizontal="center"/>
    </xf>
    <xf numFmtId="172" fontId="21" fillId="0" borderId="6" xfId="19" applyNumberFormat="1" applyFont="1" applyBorder="1" applyAlignment="1">
      <alignment horizontal="center"/>
    </xf>
    <xf numFmtId="172" fontId="21" fillId="0" borderId="44" xfId="19" applyNumberFormat="1" applyFont="1" applyBorder="1" applyAlignment="1">
      <alignment horizontal="center"/>
    </xf>
    <xf numFmtId="0" fontId="46" fillId="0" borderId="2" xfId="18" applyFont="1" applyBorder="1" applyAlignment="1">
      <alignment horizontal="center"/>
    </xf>
    <xf numFmtId="0" fontId="46" fillId="0" borderId="12" xfId="18" applyFont="1" applyBorder="1" applyAlignment="1">
      <alignment horizontal="center"/>
    </xf>
    <xf numFmtId="0" fontId="46" fillId="0" borderId="10" xfId="18" applyFont="1" applyBorder="1" applyAlignment="1">
      <alignment horizontal="center"/>
    </xf>
    <xf numFmtId="0" fontId="46" fillId="0" borderId="89" xfId="18" applyFont="1" applyBorder="1" applyAlignment="1">
      <alignment horizontal="center" vertical="center"/>
    </xf>
    <xf numFmtId="0" fontId="46" fillId="0" borderId="91" xfId="18" applyFont="1" applyBorder="1" applyAlignment="1">
      <alignment horizontal="center" vertical="center"/>
    </xf>
    <xf numFmtId="0" fontId="57" fillId="8" borderId="89" xfId="18" applyFont="1" applyFill="1" applyBorder="1" applyAlignment="1">
      <alignment horizontal="center" vertical="center"/>
    </xf>
    <xf numFmtId="0" fontId="57" fillId="8" borderId="90" xfId="18" applyFont="1" applyFill="1" applyBorder="1" applyAlignment="1">
      <alignment horizontal="center" vertical="center"/>
    </xf>
    <xf numFmtId="0" fontId="46" fillId="0" borderId="93" xfId="18" applyFont="1" applyBorder="1" applyAlignment="1">
      <alignment horizontal="center" vertical="center"/>
    </xf>
    <xf numFmtId="0" fontId="57" fillId="8" borderId="96" xfId="18" applyFont="1" applyFill="1" applyBorder="1" applyAlignment="1">
      <alignment horizontal="center" vertical="center"/>
    </xf>
    <xf numFmtId="0" fontId="57" fillId="8" borderId="94" xfId="18" applyFont="1" applyFill="1" applyBorder="1" applyAlignment="1">
      <alignment horizontal="center" vertical="center"/>
    </xf>
    <xf numFmtId="0" fontId="57" fillId="8" borderId="95" xfId="18" applyFont="1" applyFill="1" applyBorder="1" applyAlignment="1">
      <alignment horizontal="center" vertical="center"/>
    </xf>
    <xf numFmtId="0" fontId="46" fillId="0" borderId="96" xfId="18" applyFont="1" applyBorder="1" applyAlignment="1">
      <alignment horizontal="center" vertical="center"/>
    </xf>
    <xf numFmtId="0" fontId="46" fillId="0" borderId="94" xfId="18" applyFont="1" applyBorder="1" applyAlignment="1">
      <alignment horizontal="center" vertical="center"/>
    </xf>
    <xf numFmtId="0" fontId="46" fillId="0" borderId="95" xfId="18" applyFont="1" applyBorder="1" applyAlignment="1">
      <alignment horizontal="center" vertical="center"/>
    </xf>
    <xf numFmtId="0" fontId="46" fillId="0" borderId="78" xfId="18" applyFont="1" applyBorder="1" applyAlignment="1">
      <alignment horizontal="center" vertical="center"/>
    </xf>
    <xf numFmtId="0" fontId="46" fillId="0" borderId="79" xfId="18" applyFont="1" applyBorder="1" applyAlignment="1">
      <alignment horizontal="center" vertical="center"/>
    </xf>
    <xf numFmtId="0" fontId="46" fillId="0" borderId="80" xfId="18" applyFont="1" applyBorder="1" applyAlignment="1">
      <alignment horizontal="center" vertical="center"/>
    </xf>
    <xf numFmtId="0" fontId="46" fillId="0" borderId="83" xfId="18" applyFont="1" applyBorder="1" applyAlignment="1">
      <alignment horizontal="center" vertical="center"/>
    </xf>
    <xf numFmtId="0" fontId="46" fillId="0" borderId="84" xfId="18" applyFont="1" applyBorder="1" applyAlignment="1">
      <alignment horizontal="center" vertical="center"/>
    </xf>
    <xf numFmtId="0" fontId="46" fillId="0" borderId="85" xfId="18" applyFont="1" applyBorder="1" applyAlignment="1">
      <alignment horizontal="center" vertical="center"/>
    </xf>
    <xf numFmtId="0" fontId="46" fillId="0" borderId="0" xfId="18" applyFont="1" applyAlignment="1">
      <alignment horizontal="center"/>
    </xf>
    <xf numFmtId="0" fontId="47" fillId="0" borderId="13" xfId="18" applyFont="1" applyBorder="1" applyAlignment="1">
      <alignment horizontal="center"/>
    </xf>
    <xf numFmtId="0" fontId="47" fillId="0" borderId="14" xfId="18" applyFont="1" applyBorder="1" applyAlignment="1">
      <alignment horizontal="center"/>
    </xf>
    <xf numFmtId="0" fontId="47" fillId="0" borderId="15" xfId="18" applyFont="1" applyBorder="1" applyAlignment="1">
      <alignment horizontal="center"/>
    </xf>
    <xf numFmtId="0" fontId="1" fillId="0" borderId="78" xfId="18" applyBorder="1" applyAlignment="1">
      <alignment horizontal="center"/>
    </xf>
    <xf numFmtId="0" fontId="1" fillId="0" borderId="79" xfId="18" applyBorder="1" applyAlignment="1">
      <alignment horizontal="center"/>
    </xf>
    <xf numFmtId="0" fontId="1" fillId="0" borderId="81" xfId="18" applyBorder="1" applyAlignment="1">
      <alignment horizontal="center"/>
    </xf>
    <xf numFmtId="0" fontId="1" fillId="0" borderId="86" xfId="18" applyBorder="1" applyAlignment="1">
      <alignment horizontal="center"/>
    </xf>
    <xf numFmtId="0" fontId="1" fillId="0" borderId="83" xfId="18" applyBorder="1" applyAlignment="1">
      <alignment horizontal="center"/>
    </xf>
    <xf numFmtId="0" fontId="1" fillId="0" borderId="92" xfId="18" applyBorder="1" applyAlignment="1">
      <alignment horizontal="center"/>
    </xf>
    <xf numFmtId="0" fontId="14" fillId="0" borderId="0" xfId="18" applyFont="1" applyAlignment="1">
      <alignment horizontal="center" vertical="center"/>
    </xf>
    <xf numFmtId="0" fontId="1" fillId="0" borderId="25" xfId="18" applyBorder="1" applyAlignment="1">
      <alignment horizontal="center"/>
    </xf>
    <xf numFmtId="0" fontId="1" fillId="0" borderId="48" xfId="18" applyBorder="1" applyAlignment="1">
      <alignment horizontal="center"/>
    </xf>
    <xf numFmtId="0" fontId="1" fillId="0" borderId="34" xfId="18" applyBorder="1" applyAlignment="1">
      <alignment horizontal="center"/>
    </xf>
    <xf numFmtId="0" fontId="1" fillId="0" borderId="33" xfId="18" applyBorder="1" applyAlignment="1">
      <alignment horizontal="center"/>
    </xf>
    <xf numFmtId="0" fontId="1" fillId="0" borderId="2" xfId="18" applyBorder="1" applyAlignment="1">
      <alignment horizontal="center"/>
    </xf>
    <xf numFmtId="0" fontId="1" fillId="0" borderId="12" xfId="18" applyBorder="1" applyAlignment="1">
      <alignment horizontal="center"/>
    </xf>
    <xf numFmtId="0" fontId="1" fillId="0" borderId="10" xfId="18" applyBorder="1" applyAlignment="1">
      <alignment horizontal="center"/>
    </xf>
    <xf numFmtId="0" fontId="19" fillId="0" borderId="78" xfId="18" applyFont="1" applyBorder="1" applyAlignment="1">
      <alignment horizontal="center" vertical="center"/>
    </xf>
    <xf numFmtId="0" fontId="19" fillId="0" borderId="79" xfId="18" applyFont="1" applyBorder="1" applyAlignment="1">
      <alignment horizontal="center" vertical="center"/>
    </xf>
    <xf numFmtId="0" fontId="19" fillId="0" borderId="80" xfId="18" applyFont="1" applyBorder="1" applyAlignment="1">
      <alignment horizontal="center" vertical="center"/>
    </xf>
    <xf numFmtId="0" fontId="19" fillId="0" borderId="81" xfId="18" applyFont="1" applyBorder="1" applyAlignment="1">
      <alignment horizontal="center" vertical="center"/>
    </xf>
    <xf numFmtId="0" fontId="19" fillId="0" borderId="6" xfId="18" applyFont="1" applyBorder="1" applyAlignment="1">
      <alignment horizontal="center" vertical="center"/>
    </xf>
    <xf numFmtId="0" fontId="19" fillId="0" borderId="82" xfId="18" applyFont="1" applyBorder="1" applyAlignment="1">
      <alignment horizontal="center" vertical="center"/>
    </xf>
    <xf numFmtId="0" fontId="19" fillId="0" borderId="83" xfId="18" applyFont="1" applyBorder="1" applyAlignment="1">
      <alignment horizontal="center" vertical="center"/>
    </xf>
    <xf numFmtId="0" fontId="19" fillId="0" borderId="84" xfId="18" applyFont="1" applyBorder="1" applyAlignment="1">
      <alignment horizontal="center" vertical="center"/>
    </xf>
    <xf numFmtId="0" fontId="19" fillId="0" borderId="85" xfId="18" applyFont="1" applyBorder="1" applyAlignment="1">
      <alignment horizontal="center" vertical="center"/>
    </xf>
    <xf numFmtId="0" fontId="57" fillId="8" borderId="87" xfId="18" applyFont="1" applyFill="1" applyBorder="1" applyAlignment="1">
      <alignment horizontal="center"/>
    </xf>
    <xf numFmtId="0" fontId="57" fillId="8" borderId="88" xfId="18" applyFont="1" applyFill="1" applyBorder="1" applyAlignment="1">
      <alignment horizontal="center"/>
    </xf>
    <xf numFmtId="0" fontId="57" fillId="8" borderId="89" xfId="18" applyFont="1" applyFill="1" applyBorder="1" applyAlignment="1">
      <alignment horizontal="center"/>
    </xf>
    <xf numFmtId="0" fontId="57" fillId="8" borderId="90" xfId="18" applyFont="1" applyFill="1" applyBorder="1" applyAlignment="1">
      <alignment horizontal="center"/>
    </xf>
    <xf numFmtId="0" fontId="57" fillId="8" borderId="91" xfId="18" applyFont="1" applyFill="1" applyBorder="1" applyAlignment="1">
      <alignment horizontal="center"/>
    </xf>
    <xf numFmtId="0" fontId="57" fillId="8" borderId="93" xfId="18" applyFont="1" applyFill="1" applyBorder="1" applyAlignment="1">
      <alignment horizontal="center" vertical="center"/>
    </xf>
    <xf numFmtId="0" fontId="45" fillId="0" borderId="35" xfId="18" applyFont="1" applyBorder="1" applyAlignment="1">
      <alignment horizontal="center"/>
    </xf>
    <xf numFmtId="0" fontId="45" fillId="0" borderId="32" xfId="18" applyFont="1" applyBorder="1" applyAlignment="1">
      <alignment horizontal="center"/>
    </xf>
    <xf numFmtId="0" fontId="44" fillId="0" borderId="29" xfId="2" applyFont="1" applyBorder="1" applyAlignment="1">
      <alignment horizontal="center" wrapText="1"/>
    </xf>
    <xf numFmtId="0" fontId="45" fillId="0" borderId="2" xfId="18" applyFont="1" applyBorder="1" applyAlignment="1">
      <alignment horizontal="center"/>
    </xf>
    <xf numFmtId="0" fontId="45" fillId="0" borderId="12" xfId="18" applyFont="1" applyBorder="1" applyAlignment="1">
      <alignment horizontal="center"/>
    </xf>
    <xf numFmtId="0" fontId="45" fillId="0" borderId="10" xfId="18" applyFont="1" applyBorder="1" applyAlignment="1">
      <alignment horizontal="center"/>
    </xf>
    <xf numFmtId="0" fontId="43" fillId="0" borderId="13" xfId="18" applyFont="1" applyBorder="1" applyAlignment="1">
      <alignment horizontal="center"/>
    </xf>
    <xf numFmtId="0" fontId="43" fillId="0" borderId="14" xfId="18" applyFont="1" applyBorder="1" applyAlignment="1">
      <alignment horizontal="center"/>
    </xf>
    <xf numFmtId="0" fontId="43" fillId="0" borderId="15" xfId="18" applyFont="1" applyBorder="1" applyAlignment="1">
      <alignment horizontal="center"/>
    </xf>
    <xf numFmtId="0" fontId="7" fillId="0" borderId="0" xfId="0" applyFont="1" applyAlignment="1">
      <alignment horizontal="center"/>
    </xf>
    <xf numFmtId="0" fontId="32" fillId="0" borderId="29" xfId="2" applyFont="1" applyBorder="1" applyAlignment="1">
      <alignment horizontal="center" wrapText="1"/>
    </xf>
    <xf numFmtId="0" fontId="21" fillId="0" borderId="2" xfId="18" applyFont="1" applyBorder="1" applyAlignment="1">
      <alignment horizontal="center" vertical="center"/>
    </xf>
    <xf numFmtId="0" fontId="21" fillId="0" borderId="12" xfId="18" applyFont="1" applyBorder="1" applyAlignment="1">
      <alignment horizontal="center" vertical="center"/>
    </xf>
    <xf numFmtId="0" fontId="21" fillId="0" borderId="10" xfId="18" applyFont="1" applyBorder="1" applyAlignment="1">
      <alignment horizontal="center" vertical="center"/>
    </xf>
  </cellXfs>
  <cellStyles count="25">
    <cellStyle name="Moneda [0]" xfId="24" builtinId="7"/>
    <cellStyle name="Moneda [0] 2" xfId="11" xr:uid="{00000000-0005-0000-0000-000001000000}"/>
    <cellStyle name="Moneda [0] 3" xfId="15" xr:uid="{00000000-0005-0000-0000-000002000000}"/>
    <cellStyle name="Moneda [0] 4" xfId="21" xr:uid="{00000000-0005-0000-0000-000003000000}"/>
    <cellStyle name="Moneda 2" xfId="3" xr:uid="{00000000-0005-0000-0000-000004000000}"/>
    <cellStyle name="Moneda 3" xfId="8" xr:uid="{00000000-0005-0000-0000-000005000000}"/>
    <cellStyle name="Moneda 3 2" xfId="12" xr:uid="{00000000-0005-0000-0000-000006000000}"/>
    <cellStyle name="Moneda 3 2 2" xfId="22" xr:uid="{00000000-0005-0000-0000-000007000000}"/>
    <cellStyle name="Moneda 3 3" xfId="14" xr:uid="{00000000-0005-0000-0000-000008000000}"/>
    <cellStyle name="Moneda 3 4" xfId="19" xr:uid="{00000000-0005-0000-0000-000009000000}"/>
    <cellStyle name="Normal" xfId="0" builtinId="0"/>
    <cellStyle name="Normal 2" xfId="2" xr:uid="{00000000-0005-0000-0000-00000B000000}"/>
    <cellStyle name="Normal 2 2" xfId="1" xr:uid="{00000000-0005-0000-0000-00000C000000}"/>
    <cellStyle name="Normal 3" xfId="4" xr:uid="{00000000-0005-0000-0000-00000D000000}"/>
    <cellStyle name="Normal 4" xfId="5" xr:uid="{00000000-0005-0000-0000-00000E000000}"/>
    <cellStyle name="Normal 5" xfId="7" xr:uid="{00000000-0005-0000-0000-00000F000000}"/>
    <cellStyle name="Normal 5 2" xfId="13" xr:uid="{00000000-0005-0000-0000-000010000000}"/>
    <cellStyle name="Normal 5 2 2" xfId="23" xr:uid="{00000000-0005-0000-0000-000011000000}"/>
    <cellStyle name="Normal 5 3" xfId="18" xr:uid="{00000000-0005-0000-0000-000012000000}"/>
    <cellStyle name="Normal 6" xfId="17" xr:uid="{00000000-0005-0000-0000-000013000000}"/>
    <cellStyle name="Normal_modelo ACTA OBRA y MODIFICACION" xfId="10" xr:uid="{00000000-0005-0000-0000-000014000000}"/>
    <cellStyle name="Porcentaje 2" xfId="6" xr:uid="{00000000-0005-0000-0000-000015000000}"/>
    <cellStyle name="Porcentaje 3" xfId="9" xr:uid="{00000000-0005-0000-0000-000016000000}"/>
    <cellStyle name="Porcentaje 3 2" xfId="16" xr:uid="{00000000-0005-0000-0000-000017000000}"/>
    <cellStyle name="Porcentaje 3 3" xfId="20" xr:uid="{00000000-0005-0000-0000-000018000000}"/>
  </cellStyles>
  <dxfs count="0"/>
  <tableStyles count="0" defaultTableStyle="TableStyleMedium9" defaultPivotStyle="PivotStyleLight16"/>
  <colors>
    <mruColors>
      <color rgb="FFAD142E"/>
      <color rgb="FF3A17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730" y="260348"/>
          <a:ext cx="6892350" cy="156845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260348"/>
          <a:ext cx="6892350" cy="156845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666748</xdr:colOff>
      <xdr:row>0</xdr:row>
      <xdr:rowOff>71437</xdr:rowOff>
    </xdr:from>
    <xdr:to>
      <xdr:col>2</xdr:col>
      <xdr:colOff>2690811</xdr:colOff>
      <xdr:row>5</xdr:row>
      <xdr:rowOff>71437</xdr:rowOff>
    </xdr:to>
    <xdr:pic>
      <xdr:nvPicPr>
        <xdr:cNvPr id="2" name="7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3" y="71437"/>
          <a:ext cx="2024063" cy="1476375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1047750</xdr:colOff>
      <xdr:row>1</xdr:row>
      <xdr:rowOff>71437</xdr:rowOff>
    </xdr:from>
    <xdr:to>
      <xdr:col>19</xdr:col>
      <xdr:colOff>142875</xdr:colOff>
      <xdr:row>5</xdr:row>
      <xdr:rowOff>53445</xdr:rowOff>
    </xdr:to>
    <xdr:pic>
      <xdr:nvPicPr>
        <xdr:cNvPr id="3" name="Imagen 2" descr="Logo ICONTEC  2023">
          <a:extLst>
            <a:ext uri="{FF2B5EF4-FFF2-40B4-BE49-F238E27FC236}">
              <a16:creationId xmlns:a16="http://schemas.microsoft.com/office/drawing/2014/main" id="{1536483B-0E5A-4A2C-9133-4561D7D3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0" y="190500"/>
          <a:ext cx="3143250" cy="13393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91768"/>
          <a:ext cx="6892350" cy="156845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12</xdr:row>
      <xdr:rowOff>68580</xdr:rowOff>
    </xdr:from>
    <xdr:to>
      <xdr:col>9</xdr:col>
      <xdr:colOff>312420</xdr:colOff>
      <xdr:row>33</xdr:row>
      <xdr:rowOff>45720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2294" t="39561" r="37451" b="26435"/>
        <a:stretch/>
      </xdr:blipFill>
      <xdr:spPr>
        <a:xfrm>
          <a:off x="83820" y="2080260"/>
          <a:ext cx="7360920" cy="3497580"/>
        </a:xfrm>
        <a:prstGeom prst="rect">
          <a:avLst/>
        </a:prstGeom>
      </xdr:spPr>
    </xdr:pic>
    <xdr:clientData/>
  </xdr:twoCellAnchor>
  <xdr:twoCellAnchor editAs="oneCell">
    <xdr:from>
      <xdr:col>14</xdr:col>
      <xdr:colOff>16565</xdr:colOff>
      <xdr:row>5</xdr:row>
      <xdr:rowOff>66261</xdr:rowOff>
    </xdr:from>
    <xdr:to>
      <xdr:col>28</xdr:col>
      <xdr:colOff>745435</xdr:colOff>
      <xdr:row>38</xdr:row>
      <xdr:rowOff>132522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2859" t="26319" r="22277" b="19890"/>
        <a:stretch/>
      </xdr:blipFill>
      <xdr:spPr>
        <a:xfrm>
          <a:off x="11148391" y="894522"/>
          <a:ext cx="11860696" cy="5532783"/>
        </a:xfrm>
        <a:prstGeom prst="rect">
          <a:avLst/>
        </a:prstGeom>
      </xdr:spPr>
    </xdr:pic>
    <xdr:clientData/>
  </xdr:twoCellAnchor>
  <xdr:twoCellAnchor editAs="oneCell">
    <xdr:from>
      <xdr:col>19</xdr:col>
      <xdr:colOff>679174</xdr:colOff>
      <xdr:row>43</xdr:row>
      <xdr:rowOff>132525</xdr:rowOff>
    </xdr:from>
    <xdr:to>
      <xdr:col>27</xdr:col>
      <xdr:colOff>132522</xdr:colOff>
      <xdr:row>62</xdr:row>
      <xdr:rowOff>115963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9390" t="27281" r="61012" b="16190"/>
        <a:stretch/>
      </xdr:blipFill>
      <xdr:spPr>
        <a:xfrm rot="5400000">
          <a:off x="17128433" y="5913787"/>
          <a:ext cx="3130830" cy="5814392"/>
        </a:xfrm>
        <a:prstGeom prst="rect">
          <a:avLst/>
        </a:prstGeom>
      </xdr:spPr>
    </xdr:pic>
    <xdr:clientData/>
  </xdr:twoCellAnchor>
  <xdr:twoCellAnchor editAs="oneCell">
    <xdr:from>
      <xdr:col>7</xdr:col>
      <xdr:colOff>745435</xdr:colOff>
      <xdr:row>45</xdr:row>
      <xdr:rowOff>132522</xdr:rowOff>
    </xdr:from>
    <xdr:to>
      <xdr:col>20</xdr:col>
      <xdr:colOff>728869</xdr:colOff>
      <xdr:row>63</xdr:row>
      <xdr:rowOff>149087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4857" t="42517" r="28705" b="28333"/>
        <a:stretch/>
      </xdr:blipFill>
      <xdr:spPr>
        <a:xfrm>
          <a:off x="6311348" y="7586870"/>
          <a:ext cx="10320130" cy="2998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91768"/>
          <a:ext cx="6892350" cy="156845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191768"/>
          <a:ext cx="6892350" cy="156845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367028"/>
          <a:ext cx="6892350" cy="156845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367028"/>
          <a:ext cx="6892350" cy="156845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1212850</xdr:colOff>
      <xdr:row>1</xdr:row>
      <xdr:rowOff>69848</xdr:rowOff>
    </xdr:from>
    <xdr:ext cx="6892350" cy="15684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30" y="367028"/>
          <a:ext cx="6892350" cy="156845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J13"/>
  <sheetViews>
    <sheetView workbookViewId="0">
      <selection activeCell="F11" sqref="F11"/>
    </sheetView>
  </sheetViews>
  <sheetFormatPr baseColWidth="10" defaultColWidth="11.5703125" defaultRowHeight="12.75"/>
  <cols>
    <col min="1" max="9" width="11.5703125" style="1"/>
    <col min="10" max="10" width="18" style="1" customWidth="1"/>
    <col min="11" max="16384" width="11.5703125" style="1"/>
  </cols>
  <sheetData>
    <row r="1" spans="1:10">
      <c r="A1" s="2"/>
      <c r="B1" s="722" t="s">
        <v>9</v>
      </c>
      <c r="C1" s="723"/>
      <c r="D1" s="3"/>
      <c r="E1" s="4"/>
      <c r="F1" s="3"/>
      <c r="G1" s="5"/>
      <c r="H1" s="4"/>
      <c r="I1" s="2"/>
      <c r="J1" s="2" t="s">
        <v>10</v>
      </c>
    </row>
    <row r="2" spans="1:10" ht="13.5" thickBot="1">
      <c r="A2" s="6" t="s">
        <v>11</v>
      </c>
      <c r="B2" s="724" t="s">
        <v>12</v>
      </c>
      <c r="C2" s="725"/>
      <c r="D2" s="724" t="s">
        <v>13</v>
      </c>
      <c r="E2" s="725"/>
      <c r="F2" s="724" t="s">
        <v>14</v>
      </c>
      <c r="G2" s="726"/>
      <c r="H2" s="725"/>
      <c r="I2" s="6" t="s">
        <v>15</v>
      </c>
      <c r="J2" s="6" t="s">
        <v>16</v>
      </c>
    </row>
    <row r="3" spans="1:10" ht="13.5" thickBot="1">
      <c r="A3" s="7"/>
      <c r="B3" s="8" t="s">
        <v>17</v>
      </c>
      <c r="C3" s="9" t="s">
        <v>18</v>
      </c>
      <c r="D3" s="8" t="s">
        <v>19</v>
      </c>
      <c r="E3" s="8" t="s">
        <v>20</v>
      </c>
      <c r="F3" s="8" t="s">
        <v>21</v>
      </c>
      <c r="G3" s="8" t="s">
        <v>22</v>
      </c>
      <c r="H3" s="10" t="s">
        <v>23</v>
      </c>
      <c r="I3" s="7"/>
      <c r="J3" s="7" t="s">
        <v>24</v>
      </c>
    </row>
    <row r="4" spans="1:10">
      <c r="A4" s="11">
        <v>3</v>
      </c>
      <c r="B4" s="12">
        <v>9.5</v>
      </c>
      <c r="C4" s="13" t="s">
        <v>25</v>
      </c>
      <c r="D4" s="14">
        <v>71</v>
      </c>
      <c r="E4" s="15">
        <v>0.11</v>
      </c>
      <c r="F4" s="16">
        <v>0.56000000000000005</v>
      </c>
      <c r="G4" s="17">
        <v>6.6840000000000002</v>
      </c>
      <c r="H4" s="18">
        <v>0.376</v>
      </c>
      <c r="I4" s="19">
        <v>29.8</v>
      </c>
      <c r="J4" s="14">
        <v>150</v>
      </c>
    </row>
    <row r="5" spans="1:10">
      <c r="A5" s="11">
        <v>4</v>
      </c>
      <c r="B5" s="12">
        <v>12.7</v>
      </c>
      <c r="C5" s="13" t="s">
        <v>26</v>
      </c>
      <c r="D5" s="14">
        <v>127</v>
      </c>
      <c r="E5" s="15">
        <v>0.2</v>
      </c>
      <c r="F5" s="16">
        <v>1</v>
      </c>
      <c r="G5" s="17">
        <v>11.952</v>
      </c>
      <c r="H5" s="18">
        <v>0.66800000000000004</v>
      </c>
      <c r="I5" s="19">
        <v>39.9</v>
      </c>
      <c r="J5" s="14">
        <v>84</v>
      </c>
    </row>
    <row r="6" spans="1:10">
      <c r="A6" s="11">
        <v>5</v>
      </c>
      <c r="B6" s="12">
        <v>15.9</v>
      </c>
      <c r="C6" s="13" t="s">
        <v>27</v>
      </c>
      <c r="D6" s="14">
        <v>199</v>
      </c>
      <c r="E6" s="15">
        <v>0.31</v>
      </c>
      <c r="F6" s="16">
        <v>1.55</v>
      </c>
      <c r="G6" s="17">
        <v>18.72</v>
      </c>
      <c r="H6" s="18">
        <v>1.0429999999999999</v>
      </c>
      <c r="I6" s="19">
        <v>50</v>
      </c>
      <c r="J6" s="14">
        <v>53</v>
      </c>
    </row>
    <row r="7" spans="1:10">
      <c r="A7" s="11">
        <v>6</v>
      </c>
      <c r="B7" s="12">
        <v>19.100000000000001</v>
      </c>
      <c r="C7" s="13" t="s">
        <v>28</v>
      </c>
      <c r="D7" s="14">
        <v>287</v>
      </c>
      <c r="E7" s="15">
        <v>0.44</v>
      </c>
      <c r="F7" s="16">
        <v>2.2400000000000002</v>
      </c>
      <c r="G7" s="17">
        <v>27</v>
      </c>
      <c r="H7" s="18">
        <v>1.502</v>
      </c>
      <c r="I7" s="19">
        <v>60</v>
      </c>
      <c r="J7" s="14">
        <v>37</v>
      </c>
    </row>
    <row r="8" spans="1:10">
      <c r="A8" s="11">
        <v>7</v>
      </c>
      <c r="B8" s="12">
        <v>22.2</v>
      </c>
      <c r="C8" s="13" t="s">
        <v>29</v>
      </c>
      <c r="D8" s="14">
        <v>387</v>
      </c>
      <c r="E8" s="15">
        <v>0.6</v>
      </c>
      <c r="F8" s="16">
        <v>3.04</v>
      </c>
      <c r="G8" s="17">
        <v>36.408000000000001</v>
      </c>
      <c r="H8" s="18">
        <v>2.044</v>
      </c>
      <c r="I8" s="19">
        <v>39.700000000000003</v>
      </c>
      <c r="J8" s="14">
        <v>27</v>
      </c>
    </row>
    <row r="9" spans="1:10">
      <c r="A9" s="11">
        <v>8</v>
      </c>
      <c r="B9" s="12">
        <v>25.4</v>
      </c>
      <c r="C9" s="13" t="s">
        <v>30</v>
      </c>
      <c r="D9" s="14">
        <v>507</v>
      </c>
      <c r="E9" s="15">
        <v>0.79</v>
      </c>
      <c r="F9" s="16">
        <v>3.97</v>
      </c>
      <c r="G9" s="17">
        <v>47.7</v>
      </c>
      <c r="H9" s="18">
        <v>2.67</v>
      </c>
      <c r="I9" s="19">
        <v>79.8</v>
      </c>
      <c r="J9" s="14">
        <v>21</v>
      </c>
    </row>
    <row r="10" spans="1:10">
      <c r="A10" s="11">
        <v>9</v>
      </c>
      <c r="B10" s="12">
        <v>28.6</v>
      </c>
      <c r="C10" s="13" t="s">
        <v>31</v>
      </c>
      <c r="D10" s="14">
        <v>642</v>
      </c>
      <c r="E10" s="15">
        <v>0.99</v>
      </c>
      <c r="F10" s="16">
        <v>5.0330000000000004</v>
      </c>
      <c r="G10" s="17">
        <v>60.396000000000001</v>
      </c>
      <c r="H10" s="18">
        <v>3.3809999999999998</v>
      </c>
      <c r="I10" s="19">
        <v>89.8</v>
      </c>
      <c r="J10" s="14">
        <v>17</v>
      </c>
    </row>
    <row r="11" spans="1:10">
      <c r="A11" s="11">
        <v>10</v>
      </c>
      <c r="B11" s="12">
        <v>31.8</v>
      </c>
      <c r="C11" s="13" t="s">
        <v>32</v>
      </c>
      <c r="D11" s="14">
        <v>794</v>
      </c>
      <c r="E11" s="15">
        <v>1.23</v>
      </c>
      <c r="F11" s="16">
        <v>6.4</v>
      </c>
      <c r="G11" s="17">
        <v>74.7</v>
      </c>
      <c r="H11" s="18">
        <v>4.1719999999999997</v>
      </c>
      <c r="I11" s="19">
        <v>99.9</v>
      </c>
      <c r="J11" s="14">
        <v>13</v>
      </c>
    </row>
    <row r="12" spans="1:10">
      <c r="A12" s="11">
        <v>11</v>
      </c>
      <c r="B12" s="12">
        <v>34.9</v>
      </c>
      <c r="C12" s="13" t="s">
        <v>33</v>
      </c>
      <c r="D12" s="14">
        <v>957</v>
      </c>
      <c r="E12" s="15">
        <v>1.48</v>
      </c>
      <c r="F12" s="16">
        <v>7.5</v>
      </c>
      <c r="G12" s="17">
        <v>90.036000000000001</v>
      </c>
      <c r="H12" s="18">
        <v>5.0490000000000004</v>
      </c>
      <c r="I12" s="19">
        <v>109.6</v>
      </c>
      <c r="J12" s="14">
        <v>11</v>
      </c>
    </row>
    <row r="13" spans="1:10" ht="13.5" thickBot="1">
      <c r="A13" s="20">
        <v>12</v>
      </c>
      <c r="B13" s="21">
        <v>38.1</v>
      </c>
      <c r="C13" s="22" t="s">
        <v>34</v>
      </c>
      <c r="D13" s="23">
        <v>1140</v>
      </c>
      <c r="E13" s="24">
        <v>1.77</v>
      </c>
      <c r="F13" s="25">
        <v>8.94</v>
      </c>
      <c r="G13" s="26">
        <v>107.26</v>
      </c>
      <c r="H13" s="27">
        <v>6.008</v>
      </c>
      <c r="I13" s="28">
        <v>119.7</v>
      </c>
      <c r="J13" s="23">
        <v>9</v>
      </c>
    </row>
  </sheetData>
  <mergeCells count="4">
    <mergeCell ref="B1:C1"/>
    <mergeCell ref="B2:C2"/>
    <mergeCell ref="D2:E2"/>
    <mergeCell ref="F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V572"/>
  <sheetViews>
    <sheetView view="pageBreakPreview" topLeftCell="A427" zoomScale="46" zoomScaleNormal="100" zoomScaleSheetLayoutView="46" workbookViewId="0">
      <selection activeCell="C431" sqref="C431:R433"/>
    </sheetView>
  </sheetViews>
  <sheetFormatPr baseColWidth="10" defaultColWidth="11.42578125" defaultRowHeight="23.25"/>
  <cols>
    <col min="1" max="1" width="1.5703125" style="33" customWidth="1"/>
    <col min="2" max="2" width="25.5703125" style="33" customWidth="1"/>
    <col min="3" max="3" width="115.28515625" style="33" customWidth="1"/>
    <col min="4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3.28515625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4.1406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22" width="44.7109375" style="492" customWidth="1"/>
    <col min="23" max="16384" width="11.42578125" style="33"/>
  </cols>
  <sheetData>
    <row r="1" spans="1:20" ht="24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798" t="s">
        <v>524</v>
      </c>
      <c r="Q5" s="799"/>
      <c r="R5" s="799"/>
      <c r="S5" s="799"/>
      <c r="T5" s="800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11" t="s">
        <v>523</v>
      </c>
      <c r="J8" s="812"/>
      <c r="K8" s="812"/>
      <c r="L8" s="813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+G422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782" t="s">
        <v>54</v>
      </c>
      <c r="J11" s="783"/>
      <c r="K11" s="783"/>
      <c r="L11" s="784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</f>
        <v>32608896607.872726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10%*G420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782">
        <f>+P426</f>
        <v>2109324260.5999999</v>
      </c>
      <c r="J15" s="783"/>
      <c r="K15" s="783"/>
      <c r="L15" s="784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17:</v>
      </c>
      <c r="F16" s="771"/>
      <c r="G16" s="771"/>
      <c r="H16" s="771"/>
      <c r="I16" s="782">
        <f>+M426</f>
        <v>71859260.799999997</v>
      </c>
      <c r="J16" s="783"/>
      <c r="K16" s="783"/>
      <c r="L16" s="78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2181183521.4000001</v>
      </c>
      <c r="J17" s="783"/>
      <c r="K17" s="783"/>
      <c r="L17" s="784"/>
      <c r="M17" s="785" t="s">
        <v>77</v>
      </c>
      <c r="N17" s="785"/>
      <c r="O17" s="785"/>
      <c r="P17" s="788" t="s">
        <v>527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-919335117.98727274</v>
      </c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513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1.6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11351721300.209997</v>
      </c>
      <c r="K29" s="176"/>
      <c r="L29" s="449"/>
      <c r="M29" s="52">
        <f>SUM(M30:M49)</f>
        <v>0</v>
      </c>
      <c r="N29" s="176"/>
      <c r="O29" s="263"/>
      <c r="P29" s="405">
        <f>SUM(P30:P49)</f>
        <v>9261836530.7146549</v>
      </c>
      <c r="Q29" s="176"/>
      <c r="R29" s="396"/>
      <c r="S29" s="405">
        <f>SUM(S30:S49)</f>
        <v>9261836530.7146549</v>
      </c>
      <c r="T29" s="367"/>
      <c r="V29" s="495">
        <f>+S29-J29</f>
        <v>-2089884769.4953423</v>
      </c>
    </row>
    <row r="30" spans="1:22" ht="54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/>
      <c r="M30" s="491">
        <f>+(L30*F30)</f>
        <v>0</v>
      </c>
      <c r="N30" s="176"/>
      <c r="O30" s="218">
        <v>1844.3</v>
      </c>
      <c r="P30" s="219">
        <f t="shared" ref="P30:P49" si="1">+O30*F30</f>
        <v>2140483514.2</v>
      </c>
      <c r="Q30" s="176"/>
      <c r="R30" s="218">
        <f>+L30+O30</f>
        <v>1844.3</v>
      </c>
      <c r="S30" s="223">
        <f t="shared" ref="S30:S49" si="2">+R30*F30</f>
        <v>2140483514.2</v>
      </c>
      <c r="T30" s="203">
        <f>+S30/J30</f>
        <v>0.76539484048429474</v>
      </c>
    </row>
    <row r="31" spans="1:22" ht="54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2" ht="54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54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54" customHeight="1">
      <c r="B34" s="83">
        <v>2.5</v>
      </c>
      <c r="C34" s="165" t="s">
        <v>102</v>
      </c>
      <c r="D34" s="163" t="s">
        <v>4</v>
      </c>
      <c r="E34" s="221">
        <v>121.27620000000002</v>
      </c>
      <c r="F34" s="222">
        <v>824256</v>
      </c>
      <c r="G34" s="90">
        <f t="shared" si="0"/>
        <v>99962635.507200018</v>
      </c>
      <c r="H34" s="176"/>
      <c r="I34" s="255">
        <v>121.27620000000002</v>
      </c>
      <c r="J34" s="90">
        <f t="shared" si="4"/>
        <v>99962635.507200018</v>
      </c>
      <c r="K34" s="176"/>
      <c r="L34" s="330"/>
      <c r="M34" s="200">
        <f t="shared" si="3"/>
        <v>0</v>
      </c>
      <c r="N34" s="176"/>
      <c r="O34" s="218">
        <v>104.82</v>
      </c>
      <c r="P34" s="219">
        <f t="shared" si="1"/>
        <v>86398513.920000002</v>
      </c>
      <c r="Q34" s="176"/>
      <c r="R34" s="218">
        <f t="shared" si="5"/>
        <v>104.82</v>
      </c>
      <c r="S34" s="223">
        <f t="shared" si="2"/>
        <v>86398513.920000002</v>
      </c>
      <c r="T34" s="203">
        <f t="shared" si="6"/>
        <v>0.8643080835316409</v>
      </c>
    </row>
    <row r="35" spans="2:20" ht="54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54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200">
        <f t="shared" si="3"/>
        <v>0</v>
      </c>
      <c r="N36" s="176"/>
      <c r="O36" s="218">
        <v>538374</v>
      </c>
      <c r="P36" s="219">
        <f t="shared" si="1"/>
        <v>946999866</v>
      </c>
      <c r="Q36" s="176"/>
      <c r="R36" s="218">
        <f t="shared" si="5"/>
        <v>538374</v>
      </c>
      <c r="S36" s="223">
        <f t="shared" si="2"/>
        <v>946999866</v>
      </c>
      <c r="T36" s="203">
        <f t="shared" si="6"/>
        <v>0.77039736350909127</v>
      </c>
    </row>
    <row r="37" spans="2:20" ht="54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649261.19025104481</v>
      </c>
      <c r="J37" s="90">
        <f t="shared" si="4"/>
        <v>2643142305.5120034</v>
      </c>
      <c r="K37" s="176"/>
      <c r="L37" s="328"/>
      <c r="M37" s="200">
        <f t="shared" si="3"/>
        <v>0</v>
      </c>
      <c r="N37" s="176"/>
      <c r="O37" s="218">
        <v>557530.02</v>
      </c>
      <c r="P37" s="200">
        <f t="shared" si="1"/>
        <v>2269704711.4200001</v>
      </c>
      <c r="Q37" s="176"/>
      <c r="R37" s="218">
        <f t="shared" si="5"/>
        <v>557530.02</v>
      </c>
      <c r="S37" s="202">
        <f t="shared" si="2"/>
        <v>2269704711.4200001</v>
      </c>
      <c r="T37" s="203">
        <f t="shared" si="6"/>
        <v>0.85871453333661329</v>
      </c>
    </row>
    <row r="38" spans="2:20" ht="54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450"/>
      <c r="M38" s="217">
        <f t="shared" si="3"/>
        <v>0</v>
      </c>
      <c r="N38" s="176"/>
      <c r="O38" s="218">
        <v>0</v>
      </c>
      <c r="P38" s="219">
        <f t="shared" si="1"/>
        <v>0</v>
      </c>
      <c r="Q38" s="176"/>
      <c r="R38" s="218">
        <f t="shared" si="5"/>
        <v>0</v>
      </c>
      <c r="S38" s="223">
        <f t="shared" si="2"/>
        <v>0</v>
      </c>
      <c r="T38" s="203">
        <f t="shared" si="6"/>
        <v>0</v>
      </c>
    </row>
    <row r="39" spans="2:20" ht="54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450"/>
      <c r="M39" s="217">
        <f t="shared" si="3"/>
        <v>0</v>
      </c>
      <c r="N39" s="176"/>
      <c r="O39" s="218">
        <v>0</v>
      </c>
      <c r="P39" s="219">
        <f t="shared" si="1"/>
        <v>0</v>
      </c>
      <c r="Q39" s="176"/>
      <c r="R39" s="218">
        <f t="shared" si="5"/>
        <v>0</v>
      </c>
      <c r="S39" s="223">
        <f t="shared" si="2"/>
        <v>0</v>
      </c>
      <c r="T39" s="203">
        <f t="shared" si="6"/>
        <v>0</v>
      </c>
    </row>
    <row r="40" spans="2:20" ht="54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12413.3505</v>
      </c>
      <c r="J40" s="90">
        <f t="shared" si="4"/>
        <v>480669758.06099999</v>
      </c>
      <c r="K40" s="176"/>
      <c r="L40" s="347"/>
      <c r="M40" s="200">
        <f t="shared" si="3"/>
        <v>0</v>
      </c>
      <c r="N40" s="176"/>
      <c r="O40" s="218">
        <v>12413.45</v>
      </c>
      <c r="P40" s="200">
        <f t="shared" si="1"/>
        <v>480673610.90000004</v>
      </c>
      <c r="Q40" s="176"/>
      <c r="R40" s="218">
        <f t="shared" si="5"/>
        <v>12413.45</v>
      </c>
      <c r="S40" s="202">
        <f t="shared" si="2"/>
        <v>480673610.90000004</v>
      </c>
      <c r="T40" s="203">
        <f t="shared" si="6"/>
        <v>1.0000080155635662</v>
      </c>
    </row>
    <row r="41" spans="2:20" ht="54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203">
        <f t="shared" si="6"/>
        <v>0.87127615291600446</v>
      </c>
    </row>
    <row r="42" spans="2:20" ht="54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93.68</v>
      </c>
      <c r="J42" s="90">
        <f t="shared" si="4"/>
        <v>27368424.640000001</v>
      </c>
      <c r="K42" s="176"/>
      <c r="L42" s="347"/>
      <c r="M42" s="200">
        <f t="shared" si="3"/>
        <v>0</v>
      </c>
      <c r="N42" s="176"/>
      <c r="O42" s="218">
        <v>77.78</v>
      </c>
      <c r="P42" s="219">
        <f t="shared" si="1"/>
        <v>22723271.440000001</v>
      </c>
      <c r="Q42" s="176"/>
      <c r="R42" s="218">
        <f t="shared" si="5"/>
        <v>77.78</v>
      </c>
      <c r="S42" s="223">
        <f t="shared" si="2"/>
        <v>22723271.440000001</v>
      </c>
      <c r="T42" s="203">
        <f t="shared" si="6"/>
        <v>0.83027327070879597</v>
      </c>
    </row>
    <row r="43" spans="2:20" ht="54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586.56999999999994</v>
      </c>
      <c r="J43" s="90">
        <f t="shared" si="4"/>
        <v>349073672.69999999</v>
      </c>
      <c r="K43" s="176"/>
      <c r="L43" s="347"/>
      <c r="M43" s="200">
        <f t="shared" si="3"/>
        <v>0</v>
      </c>
      <c r="N43" s="176"/>
      <c r="O43" s="504">
        <v>151.99</v>
      </c>
      <c r="P43" s="219">
        <f t="shared" si="1"/>
        <v>90450768.900000006</v>
      </c>
      <c r="Q43" s="176"/>
      <c r="R43" s="218">
        <f t="shared" si="5"/>
        <v>151.99</v>
      </c>
      <c r="S43" s="223">
        <f t="shared" si="2"/>
        <v>90450768.900000006</v>
      </c>
      <c r="T43" s="203">
        <f t="shared" si="6"/>
        <v>0.25911655897846808</v>
      </c>
    </row>
    <row r="44" spans="2:20" ht="54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54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38</v>
      </c>
      <c r="J45" s="90">
        <f t="shared" si="4"/>
        <v>81397140</v>
      </c>
      <c r="K45" s="176"/>
      <c r="L45" s="450"/>
      <c r="M45" s="217">
        <f t="shared" si="3"/>
        <v>0</v>
      </c>
      <c r="N45" s="176"/>
      <c r="O45" s="218">
        <v>19</v>
      </c>
      <c r="P45" s="219">
        <f t="shared" si="1"/>
        <v>40698570</v>
      </c>
      <c r="Q45" s="176"/>
      <c r="R45" s="218">
        <f t="shared" si="5"/>
        <v>19</v>
      </c>
      <c r="S45" s="223">
        <f t="shared" si="2"/>
        <v>40698570</v>
      </c>
      <c r="T45" s="203">
        <f t="shared" si="6"/>
        <v>0.5</v>
      </c>
    </row>
    <row r="46" spans="2:20" ht="54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/>
      <c r="M46" s="200">
        <f t="shared" si="3"/>
        <v>0</v>
      </c>
      <c r="N46" s="176"/>
      <c r="O46" s="218">
        <v>14</v>
      </c>
      <c r="P46" s="219">
        <f t="shared" si="1"/>
        <v>90031648</v>
      </c>
      <c r="Q46" s="176"/>
      <c r="R46" s="218">
        <f t="shared" si="5"/>
        <v>14</v>
      </c>
      <c r="S46" s="223">
        <f t="shared" si="2"/>
        <v>90031648</v>
      </c>
      <c r="T46" s="203">
        <f t="shared" si="6"/>
        <v>0.875</v>
      </c>
    </row>
    <row r="47" spans="2:20" ht="54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/>
      <c r="M47" s="200">
        <f t="shared" si="3"/>
        <v>0</v>
      </c>
      <c r="N47" s="176"/>
      <c r="O47" s="218">
        <v>180</v>
      </c>
      <c r="P47" s="219">
        <f t="shared" si="1"/>
        <v>37945620</v>
      </c>
      <c r="Q47" s="176"/>
      <c r="R47" s="218">
        <f t="shared" si="5"/>
        <v>180</v>
      </c>
      <c r="S47" s="223">
        <f t="shared" si="2"/>
        <v>37945620</v>
      </c>
      <c r="T47" s="203">
        <f t="shared" si="6"/>
        <v>0.75</v>
      </c>
    </row>
    <row r="48" spans="2:20" ht="54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/>
      <c r="M48" s="200">
        <f t="shared" si="3"/>
        <v>0</v>
      </c>
      <c r="N48" s="176"/>
      <c r="O48" s="218">
        <v>990</v>
      </c>
      <c r="P48" s="219">
        <f t="shared" si="1"/>
        <v>208700910</v>
      </c>
      <c r="Q48" s="176"/>
      <c r="R48" s="218">
        <f t="shared" si="5"/>
        <v>990</v>
      </c>
      <c r="S48" s="223">
        <f t="shared" si="2"/>
        <v>208700910</v>
      </c>
      <c r="T48" s="203">
        <f t="shared" si="6"/>
        <v>0.75</v>
      </c>
    </row>
    <row r="49" spans="2:20" ht="46.15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239">
        <f>+S49/J49</f>
        <v>0.78453566757219029</v>
      </c>
    </row>
    <row r="50" spans="2:20" ht="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4.45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0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0.150000000000006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(+L54)*F54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0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70.150000000000006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0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70.150000000000006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0.15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0.15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0.15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0.15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0.15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0.15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0.15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0.15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0.15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63.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63.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58.9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+S73-J73</f>
        <v>-4883631.2318198681</v>
      </c>
    </row>
    <row r="74" spans="2:22" ht="52.15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52.15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52.15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52.15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52.15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52.15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52.15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52.15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52.15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52.15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52.15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52.15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52.15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52.15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52.15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52.15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52.15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52.15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52.15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52.15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52.15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52.15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43.9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2" ht="53.45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2" ht="9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2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2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3413554073.8371301</v>
      </c>
      <c r="K100" s="176"/>
      <c r="L100" s="452"/>
      <c r="M100" s="102">
        <f>SUM(M101:M107)</f>
        <v>0</v>
      </c>
      <c r="N100" s="176"/>
      <c r="O100" s="263"/>
      <c r="P100" s="405">
        <f>SUM(P101:P107)</f>
        <v>1800571430.5</v>
      </c>
      <c r="Q100" s="176"/>
      <c r="R100" s="191"/>
      <c r="S100" s="405">
        <f>SUM(S101:S107)</f>
        <v>1800571430.5</v>
      </c>
      <c r="T100" s="264"/>
      <c r="V100" s="495">
        <f>+S100-J100</f>
        <v>-1612982643.3371301</v>
      </c>
    </row>
    <row r="101" spans="2:22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3708.2799999999997</v>
      </c>
      <c r="J101" s="89">
        <f>+I101*F101</f>
        <v>330607995.12</v>
      </c>
      <c r="K101" s="176"/>
      <c r="L101" s="371"/>
      <c r="M101" s="199">
        <f t="shared" ref="M101:M107" si="21">+(L101)*F101</f>
        <v>0</v>
      </c>
      <c r="N101" s="176"/>
      <c r="O101" s="218">
        <v>1658.6800000000003</v>
      </c>
      <c r="P101" s="199">
        <f t="shared" ref="P101:P107" si="22">+O101*F101</f>
        <v>147877956.72000003</v>
      </c>
      <c r="Q101" s="176"/>
      <c r="R101" s="244">
        <f>+L101+O101</f>
        <v>1658.6800000000003</v>
      </c>
      <c r="S101" s="216">
        <f t="shared" ref="S101:S107" si="23">+R101*F101</f>
        <v>147877956.72000003</v>
      </c>
      <c r="T101" s="267">
        <f>+S101/J101</f>
        <v>0.44729092733019088</v>
      </c>
    </row>
    <row r="102" spans="2:22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3606.3199999999997</v>
      </c>
      <c r="J102" s="90">
        <f>+I102*F102</f>
        <v>291758500.63999999</v>
      </c>
      <c r="K102" s="176"/>
      <c r="L102" s="347"/>
      <c r="M102" s="200">
        <f t="shared" si="21"/>
        <v>0</v>
      </c>
      <c r="N102" s="176"/>
      <c r="O102" s="218">
        <v>1665.4499999999998</v>
      </c>
      <c r="P102" s="200">
        <f t="shared" si="22"/>
        <v>134738235.89999998</v>
      </c>
      <c r="Q102" s="176"/>
      <c r="R102" s="218">
        <f t="shared" ref="R102:R107" si="24">+L102+O102</f>
        <v>1665.4499999999998</v>
      </c>
      <c r="S102" s="202">
        <f t="shared" si="23"/>
        <v>134738235.89999998</v>
      </c>
      <c r="T102" s="203">
        <f>+S102/J102</f>
        <v>0.46181425941125576</v>
      </c>
    </row>
    <row r="103" spans="2:22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24031.390000000003</v>
      </c>
      <c r="J103" s="90">
        <f t="shared" ref="J103:J107" si="25">+I103*F103</f>
        <v>44241788.990000002</v>
      </c>
      <c r="K103" s="176"/>
      <c r="L103" s="450"/>
      <c r="M103" s="200">
        <f t="shared" si="21"/>
        <v>0</v>
      </c>
      <c r="N103" s="176"/>
      <c r="O103" s="218">
        <v>23982.120000000003</v>
      </c>
      <c r="P103" s="200">
        <f t="shared" si="22"/>
        <v>44151082.920000002</v>
      </c>
      <c r="Q103" s="176"/>
      <c r="R103" s="218">
        <f t="shared" si="24"/>
        <v>23982.120000000003</v>
      </c>
      <c r="S103" s="202">
        <f t="shared" si="23"/>
        <v>44151082.920000002</v>
      </c>
      <c r="T103" s="203">
        <f>+S103/J103</f>
        <v>0.9979497648700304</v>
      </c>
    </row>
    <row r="104" spans="2:22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3377.0958150000001</v>
      </c>
      <c r="J104" s="90">
        <f t="shared" si="25"/>
        <v>242651088.49938002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4"/>
        <v>2692.14</v>
      </c>
      <c r="S104" s="202">
        <f t="shared" si="23"/>
        <v>193435643.28</v>
      </c>
      <c r="T104" s="203">
        <f t="shared" ref="T104:T106" si="26">+S104/J104</f>
        <v>0.79717607893810971</v>
      </c>
    </row>
    <row r="105" spans="2:22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3604.708275</v>
      </c>
      <c r="J105" s="90">
        <f t="shared" si="25"/>
        <v>2359678083.8977499</v>
      </c>
      <c r="K105" s="176"/>
      <c r="L105" s="347"/>
      <c r="M105" s="200">
        <f t="shared" si="21"/>
        <v>0</v>
      </c>
      <c r="N105" s="176"/>
      <c r="O105" s="218">
        <v>1813.17</v>
      </c>
      <c r="P105" s="200">
        <f t="shared" si="22"/>
        <v>1186919213.7</v>
      </c>
      <c r="Q105" s="176"/>
      <c r="R105" s="218">
        <f>+L105+O105</f>
        <v>1813.17</v>
      </c>
      <c r="S105" s="202">
        <f t="shared" si="23"/>
        <v>1186919213.7</v>
      </c>
      <c r="T105" s="203">
        <f t="shared" si="26"/>
        <v>0.50300048205703973</v>
      </c>
    </row>
    <row r="106" spans="2:22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5704.67</v>
      </c>
      <c r="J106" s="90">
        <f t="shared" si="25"/>
        <v>93585111.349999994</v>
      </c>
      <c r="K106" s="176"/>
      <c r="L106" s="347"/>
      <c r="M106" s="200">
        <f t="shared" si="21"/>
        <v>0</v>
      </c>
      <c r="N106" s="176"/>
      <c r="O106" s="218">
        <v>3732.82</v>
      </c>
      <c r="P106" s="200">
        <f t="shared" si="22"/>
        <v>61236912.100000001</v>
      </c>
      <c r="Q106" s="176"/>
      <c r="R106" s="218">
        <f t="shared" si="24"/>
        <v>3732.82</v>
      </c>
      <c r="S106" s="202">
        <f t="shared" si="23"/>
        <v>61236912.100000001</v>
      </c>
      <c r="T106" s="203">
        <f t="shared" si="26"/>
        <v>0.65434459837291203</v>
      </c>
    </row>
    <row r="107" spans="2:22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5"/>
        <v>51031505.340000004</v>
      </c>
      <c r="K107" s="176"/>
      <c r="L107" s="451"/>
      <c r="M107" s="208">
        <f t="shared" si="21"/>
        <v>0</v>
      </c>
      <c r="N107" s="176"/>
      <c r="O107" s="237">
        <v>20530.52</v>
      </c>
      <c r="P107" s="208">
        <f t="shared" si="22"/>
        <v>32212385.879999999</v>
      </c>
      <c r="Q107" s="176"/>
      <c r="R107" s="237">
        <f t="shared" si="24"/>
        <v>20530.52</v>
      </c>
      <c r="S107" s="259">
        <f t="shared" si="23"/>
        <v>32212385.879999999</v>
      </c>
      <c r="T107" s="213">
        <f>+S107/J107</f>
        <v>0.63122546876450802</v>
      </c>
    </row>
    <row r="108" spans="2:22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2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2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63735140.559999935</v>
      </c>
      <c r="K110" s="176"/>
      <c r="L110" s="454"/>
      <c r="M110" s="269">
        <f>SUM(M111:M117)</f>
        <v>0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60461924.120000005</v>
      </c>
      <c r="T110" s="476"/>
      <c r="V110" s="495">
        <f>+S110-J110</f>
        <v>-3273216.4399999306</v>
      </c>
    </row>
    <row r="111" spans="2:22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7">+E111*F111</f>
        <v>184947048</v>
      </c>
      <c r="H111" s="176"/>
      <c r="I111" s="382">
        <v>1</v>
      </c>
      <c r="J111" s="273">
        <f>+I111*F111</f>
        <v>71852</v>
      </c>
      <c r="K111" s="176"/>
      <c r="L111" s="254"/>
      <c r="M111" s="242">
        <f t="shared" ref="M111:M117" si="28">+(L111)*F111</f>
        <v>0</v>
      </c>
      <c r="N111" s="176"/>
      <c r="O111" s="244">
        <v>0</v>
      </c>
      <c r="P111" s="243">
        <f t="shared" ref="P111:P117" si="29">+O111*F111</f>
        <v>0</v>
      </c>
      <c r="Q111" s="176"/>
      <c r="R111" s="244">
        <f>+L111+O111</f>
        <v>0</v>
      </c>
      <c r="S111" s="473">
        <f t="shared" ref="S111:S117" si="30">+R111*F111</f>
        <v>0</v>
      </c>
      <c r="T111" s="372">
        <f>+S111/J111</f>
        <v>0</v>
      </c>
    </row>
    <row r="112" spans="2:22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7"/>
        <v>36911250</v>
      </c>
      <c r="H112" s="176"/>
      <c r="I112" s="386">
        <v>12</v>
      </c>
      <c r="J112" s="275">
        <f>+I112*F112</f>
        <v>196860</v>
      </c>
      <c r="K112" s="176"/>
      <c r="L112" s="330"/>
      <c r="M112" s="217">
        <f t="shared" si="28"/>
        <v>0</v>
      </c>
      <c r="N112" s="176"/>
      <c r="O112" s="218">
        <v>10.59</v>
      </c>
      <c r="P112" s="219">
        <f t="shared" si="29"/>
        <v>173728.95</v>
      </c>
      <c r="Q112" s="176"/>
      <c r="R112" s="341">
        <f t="shared" ref="R112:R117" si="31">+L112+O112</f>
        <v>10.59</v>
      </c>
      <c r="S112" s="223">
        <f t="shared" si="30"/>
        <v>173728.95</v>
      </c>
      <c r="T112" s="477">
        <f>+S112/J112</f>
        <v>0.88250000000000006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7"/>
        <v>200596500</v>
      </c>
      <c r="H113" s="176"/>
      <c r="I113" s="386">
        <v>1</v>
      </c>
      <c r="J113" s="275">
        <f t="shared" ref="J113:J117" si="32">+I113*F113</f>
        <v>89154</v>
      </c>
      <c r="K113" s="176"/>
      <c r="L113" s="330"/>
      <c r="M113" s="217">
        <f t="shared" si="28"/>
        <v>0</v>
      </c>
      <c r="N113" s="176"/>
      <c r="O113" s="218">
        <v>0</v>
      </c>
      <c r="P113" s="219">
        <f t="shared" si="29"/>
        <v>0</v>
      </c>
      <c r="Q113" s="176"/>
      <c r="R113" s="341">
        <f t="shared" si="31"/>
        <v>0</v>
      </c>
      <c r="S113" s="223">
        <f t="shared" si="30"/>
        <v>0</v>
      </c>
      <c r="T113" s="477">
        <f t="shared" ref="T113:T116" si="33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7"/>
        <v>67675160</v>
      </c>
      <c r="H114" s="176"/>
      <c r="I114" s="386">
        <v>1</v>
      </c>
      <c r="J114" s="275">
        <f t="shared" si="32"/>
        <v>1841</v>
      </c>
      <c r="K114" s="176"/>
      <c r="L114" s="330"/>
      <c r="M114" s="217">
        <f t="shared" si="28"/>
        <v>0</v>
      </c>
      <c r="N114" s="176"/>
      <c r="O114" s="218">
        <v>0</v>
      </c>
      <c r="P114" s="219">
        <f t="shared" si="29"/>
        <v>0</v>
      </c>
      <c r="Q114" s="176"/>
      <c r="R114" s="341">
        <f t="shared" si="31"/>
        <v>0</v>
      </c>
      <c r="S114" s="223">
        <f t="shared" si="30"/>
        <v>0</v>
      </c>
      <c r="T114" s="477">
        <f t="shared" si="33"/>
        <v>0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7"/>
        <v>1358503146</v>
      </c>
      <c r="H115" s="176"/>
      <c r="I115" s="386">
        <v>118.63999999999987</v>
      </c>
      <c r="J115" s="275">
        <f t="shared" si="32"/>
        <v>62615700.559999935</v>
      </c>
      <c r="K115" s="176"/>
      <c r="L115" s="330"/>
      <c r="M115" s="217">
        <f t="shared" si="28"/>
        <v>0</v>
      </c>
      <c r="N115" s="176"/>
      <c r="O115" s="276">
        <v>114.23</v>
      </c>
      <c r="P115" s="200">
        <f t="shared" si="29"/>
        <v>60288195.170000002</v>
      </c>
      <c r="Q115" s="176"/>
      <c r="R115" s="341">
        <f t="shared" si="31"/>
        <v>114.23</v>
      </c>
      <c r="S115" s="222">
        <f t="shared" si="30"/>
        <v>60288195.170000002</v>
      </c>
      <c r="T115" s="477">
        <f t="shared" si="33"/>
        <v>0.96282872555630583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7"/>
        <v>654610</v>
      </c>
      <c r="H116" s="176"/>
      <c r="I116" s="386">
        <v>1</v>
      </c>
      <c r="J116" s="275">
        <f t="shared" si="32"/>
        <v>654610</v>
      </c>
      <c r="K116" s="176"/>
      <c r="L116" s="330"/>
      <c r="M116" s="217">
        <f t="shared" si="28"/>
        <v>0</v>
      </c>
      <c r="N116" s="176"/>
      <c r="O116" s="218">
        <v>0</v>
      </c>
      <c r="P116" s="219">
        <f t="shared" si="29"/>
        <v>0</v>
      </c>
      <c r="Q116" s="176"/>
      <c r="R116" s="341">
        <f t="shared" si="31"/>
        <v>0</v>
      </c>
      <c r="S116" s="223">
        <f t="shared" si="30"/>
        <v>0</v>
      </c>
      <c r="T116" s="477">
        <f t="shared" si="33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7"/>
        <v>1569</v>
      </c>
      <c r="H117" s="176"/>
      <c r="I117" s="387">
        <v>67</v>
      </c>
      <c r="J117" s="278">
        <f t="shared" si="32"/>
        <v>105123</v>
      </c>
      <c r="K117" s="176"/>
      <c r="L117" s="428"/>
      <c r="M117" s="236">
        <f t="shared" si="28"/>
        <v>0</v>
      </c>
      <c r="N117" s="176"/>
      <c r="O117" s="237">
        <v>0</v>
      </c>
      <c r="P117" s="211">
        <f t="shared" si="29"/>
        <v>0</v>
      </c>
      <c r="Q117" s="176"/>
      <c r="R117" s="344">
        <f t="shared" si="31"/>
        <v>0</v>
      </c>
      <c r="S117" s="238">
        <f t="shared" si="30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1176881388.4055603</v>
      </c>
      <c r="K120" s="479"/>
      <c r="L120" s="455"/>
      <c r="M120" s="280">
        <f>SUM(M121:M133)</f>
        <v>0</v>
      </c>
      <c r="N120" s="176"/>
      <c r="O120" s="263"/>
      <c r="P120" s="405">
        <f>SUM(P121:P133)</f>
        <v>84828737.680000007</v>
      </c>
      <c r="Q120" s="176"/>
      <c r="R120" s="474"/>
      <c r="S120" s="475">
        <f>SUM(S121:S133)</f>
        <v>84828737.680000007</v>
      </c>
      <c r="T120" s="476"/>
      <c r="V120" s="495">
        <f>+S120-J120</f>
        <v>-1092052650.7255602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4">+E121*F121</f>
        <v>27340000</v>
      </c>
      <c r="H121" s="176"/>
      <c r="I121" s="401">
        <v>500</v>
      </c>
      <c r="J121" s="281">
        <f>+I121*F121</f>
        <v>27340000</v>
      </c>
      <c r="K121" s="266"/>
      <c r="L121" s="254"/>
      <c r="M121" s="242">
        <f t="shared" ref="M121:M133" si="35">+(L121)*F121</f>
        <v>0</v>
      </c>
      <c r="N121" s="176"/>
      <c r="O121" s="244">
        <v>0</v>
      </c>
      <c r="P121" s="219">
        <f t="shared" ref="P121:P133" si="36">+O121*F121</f>
        <v>0</v>
      </c>
      <c r="Q121" s="176"/>
      <c r="R121" s="244">
        <f>+L121+O121</f>
        <v>0</v>
      </c>
      <c r="S121" s="473">
        <f t="shared" ref="S121:S133" si="37">+R121*F121</f>
        <v>0</v>
      </c>
      <c r="T121" s="372">
        <f>+S121/J121</f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4"/>
        <v>576295840</v>
      </c>
      <c r="H122" s="176"/>
      <c r="I122" s="385">
        <v>8907.2000000000007</v>
      </c>
      <c r="J122" s="105">
        <f>+I122*F122</f>
        <v>576295840</v>
      </c>
      <c r="K122" s="266"/>
      <c r="L122" s="330"/>
      <c r="M122" s="217">
        <f t="shared" si="35"/>
        <v>0</v>
      </c>
      <c r="N122" s="176"/>
      <c r="O122" s="218">
        <v>0</v>
      </c>
      <c r="P122" s="219">
        <f t="shared" si="36"/>
        <v>0</v>
      </c>
      <c r="Q122" s="176"/>
      <c r="R122" s="341">
        <f t="shared" ref="R122:R133" si="38">+L122+O122</f>
        <v>0</v>
      </c>
      <c r="S122" s="223">
        <f t="shared" si="37"/>
        <v>0</v>
      </c>
      <c r="T122" s="477">
        <f>+S122/J122</f>
        <v>0</v>
      </c>
    </row>
    <row r="123" spans="2:22" ht="111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4"/>
        <v>102466684</v>
      </c>
      <c r="H123" s="176"/>
      <c r="I123" s="385">
        <v>1583.72</v>
      </c>
      <c r="J123" s="105">
        <f t="shared" ref="J123:J133" si="39">+I123*F123</f>
        <v>102466684</v>
      </c>
      <c r="K123" s="266"/>
      <c r="L123" s="330"/>
      <c r="M123" s="217">
        <f t="shared" si="35"/>
        <v>0</v>
      </c>
      <c r="N123" s="176"/>
      <c r="O123" s="218">
        <v>25.8</v>
      </c>
      <c r="P123" s="219">
        <f t="shared" si="36"/>
        <v>1669260</v>
      </c>
      <c r="Q123" s="176"/>
      <c r="R123" s="341">
        <f t="shared" si="38"/>
        <v>25.8</v>
      </c>
      <c r="S123" s="223">
        <f t="shared" si="37"/>
        <v>1669260</v>
      </c>
      <c r="T123" s="477">
        <f t="shared" ref="T123:T132" si="40">+S123/J123</f>
        <v>1.6290758467405856E-2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4"/>
        <v>38600043.180000007</v>
      </c>
      <c r="H124" s="176"/>
      <c r="I124" s="385">
        <v>583.62000000000012</v>
      </c>
      <c r="J124" s="105">
        <f t="shared" si="39"/>
        <v>38600043.180000007</v>
      </c>
      <c r="K124" s="266"/>
      <c r="L124" s="330"/>
      <c r="M124" s="217">
        <f t="shared" si="35"/>
        <v>0</v>
      </c>
      <c r="N124" s="176"/>
      <c r="O124" s="218">
        <v>0</v>
      </c>
      <c r="P124" s="219">
        <f t="shared" si="36"/>
        <v>0</v>
      </c>
      <c r="Q124" s="176"/>
      <c r="R124" s="341">
        <f t="shared" si="38"/>
        <v>0</v>
      </c>
      <c r="S124" s="223">
        <f t="shared" si="37"/>
        <v>0</v>
      </c>
      <c r="T124" s="477">
        <f t="shared" si="40"/>
        <v>0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4"/>
        <v>8214463.7999999989</v>
      </c>
      <c r="H125" s="176"/>
      <c r="I125" s="385">
        <v>124.19999999999999</v>
      </c>
      <c r="J125" s="105">
        <f t="shared" si="39"/>
        <v>8214463.7999999989</v>
      </c>
      <c r="K125" s="266"/>
      <c r="L125" s="330"/>
      <c r="M125" s="217">
        <f t="shared" si="35"/>
        <v>0</v>
      </c>
      <c r="N125" s="176"/>
      <c r="O125" s="218">
        <v>0</v>
      </c>
      <c r="P125" s="219">
        <f t="shared" si="36"/>
        <v>0</v>
      </c>
      <c r="Q125" s="176"/>
      <c r="R125" s="341">
        <f t="shared" si="38"/>
        <v>0</v>
      </c>
      <c r="S125" s="223">
        <f t="shared" si="37"/>
        <v>0</v>
      </c>
      <c r="T125" s="477">
        <f t="shared" si="40"/>
        <v>0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4"/>
        <v>87502400</v>
      </c>
      <c r="H126" s="176"/>
      <c r="I126" s="385">
        <v>103.2218798108612</v>
      </c>
      <c r="J126" s="105">
        <f t="shared" si="39"/>
        <v>11290202.769952375</v>
      </c>
      <c r="K126" s="266"/>
      <c r="L126" s="330"/>
      <c r="M126" s="217">
        <f t="shared" si="35"/>
        <v>0</v>
      </c>
      <c r="N126" s="176"/>
      <c r="O126" s="218">
        <v>103.22</v>
      </c>
      <c r="P126" s="219">
        <f t="shared" si="36"/>
        <v>11289997.16</v>
      </c>
      <c r="Q126" s="176"/>
      <c r="R126" s="341">
        <f t="shared" si="38"/>
        <v>103.22</v>
      </c>
      <c r="S126" s="223">
        <f t="shared" si="37"/>
        <v>11289997.16</v>
      </c>
      <c r="T126" s="477">
        <f t="shared" si="40"/>
        <v>0.99998178863953424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4"/>
        <v>144160000</v>
      </c>
      <c r="H127" s="176"/>
      <c r="I127" s="385">
        <v>2000</v>
      </c>
      <c r="J127" s="105">
        <f t="shared" si="39"/>
        <v>144160000</v>
      </c>
      <c r="K127" s="266"/>
      <c r="L127" s="330"/>
      <c r="M127" s="217">
        <f t="shared" si="35"/>
        <v>0</v>
      </c>
      <c r="N127" s="176"/>
      <c r="O127" s="218">
        <v>354.25</v>
      </c>
      <c r="P127" s="219">
        <f t="shared" si="36"/>
        <v>25534340</v>
      </c>
      <c r="Q127" s="176"/>
      <c r="R127" s="341">
        <f t="shared" si="38"/>
        <v>354.25</v>
      </c>
      <c r="S127" s="223">
        <f t="shared" si="37"/>
        <v>25534340</v>
      </c>
      <c r="T127" s="477">
        <f t="shared" si="40"/>
        <v>0.177125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4"/>
        <v>13124000</v>
      </c>
      <c r="H128" s="176"/>
      <c r="I128" s="385">
        <v>0</v>
      </c>
      <c r="J128" s="105">
        <f t="shared" si="39"/>
        <v>0</v>
      </c>
      <c r="K128" s="266"/>
      <c r="L128" s="330"/>
      <c r="M128" s="217">
        <f t="shared" si="35"/>
        <v>0</v>
      </c>
      <c r="N128" s="176"/>
      <c r="O128" s="218">
        <v>0</v>
      </c>
      <c r="P128" s="219">
        <f t="shared" si="36"/>
        <v>0</v>
      </c>
      <c r="Q128" s="176"/>
      <c r="R128" s="341">
        <f t="shared" si="38"/>
        <v>0</v>
      </c>
      <c r="S128" s="223">
        <f t="shared" si="37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4"/>
        <v>7531200</v>
      </c>
      <c r="H129" s="176"/>
      <c r="I129" s="385">
        <v>29379.5</v>
      </c>
      <c r="J129" s="105">
        <f t="shared" si="39"/>
        <v>46096435.5</v>
      </c>
      <c r="K129" s="266"/>
      <c r="L129" s="330"/>
      <c r="M129" s="219">
        <f t="shared" si="35"/>
        <v>0</v>
      </c>
      <c r="N129" s="176"/>
      <c r="O129" s="218">
        <v>119.79</v>
      </c>
      <c r="P129" s="219">
        <f t="shared" si="36"/>
        <v>187950.51</v>
      </c>
      <c r="Q129" s="176"/>
      <c r="R129" s="341">
        <f t="shared" si="38"/>
        <v>119.79</v>
      </c>
      <c r="S129" s="223">
        <f t="shared" si="37"/>
        <v>187950.51</v>
      </c>
      <c r="T129" s="477">
        <f t="shared" si="40"/>
        <v>4.0773328341190285E-3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4"/>
        <v>104844342</v>
      </c>
      <c r="H130" s="176"/>
      <c r="I130" s="385">
        <v>134</v>
      </c>
      <c r="J130" s="105">
        <f t="shared" si="39"/>
        <v>11385042</v>
      </c>
      <c r="K130" s="266"/>
      <c r="L130" s="330"/>
      <c r="M130" s="217">
        <f t="shared" si="35"/>
        <v>0</v>
      </c>
      <c r="N130" s="176"/>
      <c r="O130" s="218">
        <v>0</v>
      </c>
      <c r="P130" s="219">
        <f t="shared" si="36"/>
        <v>0</v>
      </c>
      <c r="Q130" s="176"/>
      <c r="R130" s="341">
        <f t="shared" si="38"/>
        <v>0</v>
      </c>
      <c r="S130" s="223">
        <f t="shared" si="37"/>
        <v>0</v>
      </c>
      <c r="T130" s="477">
        <f t="shared" si="40"/>
        <v>0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4"/>
        <v>250922197.76249999</v>
      </c>
      <c r="H131" s="176"/>
      <c r="I131" s="385">
        <v>9308.7095861900525</v>
      </c>
      <c r="J131" s="105">
        <f t="shared" si="39"/>
        <v>130964235.16810785</v>
      </c>
      <c r="K131" s="266"/>
      <c r="L131" s="330"/>
      <c r="M131" s="217">
        <f t="shared" si="35"/>
        <v>0</v>
      </c>
      <c r="N131" s="176"/>
      <c r="O131" s="218">
        <v>118.5</v>
      </c>
      <c r="P131" s="219">
        <f t="shared" si="36"/>
        <v>1667176.5</v>
      </c>
      <c r="Q131" s="176"/>
      <c r="R131" s="341">
        <f t="shared" si="38"/>
        <v>118.5</v>
      </c>
      <c r="S131" s="223">
        <f t="shared" si="37"/>
        <v>1667176.5</v>
      </c>
      <c r="T131" s="477">
        <f t="shared" si="40"/>
        <v>1.2730013639677922E-2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4"/>
        <v>175551012.33749998</v>
      </c>
      <c r="H132" s="176"/>
      <c r="I132" s="385">
        <v>3999.9974999999995</v>
      </c>
      <c r="J132" s="105">
        <f t="shared" si="39"/>
        <v>65619958.98749999</v>
      </c>
      <c r="K132" s="266"/>
      <c r="L132" s="330"/>
      <c r="M132" s="217">
        <f t="shared" si="35"/>
        <v>0</v>
      </c>
      <c r="N132" s="176"/>
      <c r="O132" s="218">
        <v>2042.3100000000002</v>
      </c>
      <c r="P132" s="219">
        <f t="shared" si="36"/>
        <v>33504095.550000004</v>
      </c>
      <c r="Q132" s="176"/>
      <c r="R132" s="341">
        <f t="shared" si="38"/>
        <v>2042.3100000000002</v>
      </c>
      <c r="S132" s="223">
        <f t="shared" si="37"/>
        <v>33504095.550000004</v>
      </c>
      <c r="T132" s="477">
        <f t="shared" si="40"/>
        <v>0.51057781911113709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4"/>
        <v>14448483</v>
      </c>
      <c r="H133" s="176"/>
      <c r="I133" s="388">
        <v>469</v>
      </c>
      <c r="J133" s="402">
        <f t="shared" si="39"/>
        <v>14448483</v>
      </c>
      <c r="K133" s="266"/>
      <c r="L133" s="428"/>
      <c r="M133" s="211">
        <f t="shared" si="35"/>
        <v>0</v>
      </c>
      <c r="N133" s="176"/>
      <c r="O133" s="237">
        <v>356.28000000000003</v>
      </c>
      <c r="P133" s="211">
        <f t="shared" si="36"/>
        <v>10975917.960000001</v>
      </c>
      <c r="Q133" s="176"/>
      <c r="R133" s="344">
        <f t="shared" si="38"/>
        <v>356.28000000000003</v>
      </c>
      <c r="S133" s="238">
        <f t="shared" si="37"/>
        <v>10975917.960000001</v>
      </c>
      <c r="T133" s="345">
        <f>+S133/J133</f>
        <v>0.75965884861407251</v>
      </c>
    </row>
    <row r="134" spans="2:22" ht="12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4.1500000000000004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344534408.30999362</v>
      </c>
      <c r="L136" s="455"/>
      <c r="M136" s="405">
        <f>SUM(M137:M146)</f>
        <v>0</v>
      </c>
      <c r="O136" s="263"/>
      <c r="P136" s="405">
        <f>SUM(P137:P146)</f>
        <v>100331548.22000001</v>
      </c>
      <c r="R136" s="474"/>
      <c r="S136" s="475">
        <f>SUM(S137:S146)</f>
        <v>100331548.22000001</v>
      </c>
      <c r="T136" s="476"/>
      <c r="V136" s="495">
        <f>+S136-J136</f>
        <v>-244202860.0899936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1">+E137*F137</f>
        <v>2378900</v>
      </c>
      <c r="I137" s="371">
        <v>100</v>
      </c>
      <c r="J137" s="95">
        <f>+I137*F137</f>
        <v>2378900</v>
      </c>
      <c r="L137" s="382"/>
      <c r="M137" s="473">
        <f t="shared" ref="M137:M146" si="42">+(L137)*F137</f>
        <v>0</v>
      </c>
      <c r="O137" s="244">
        <v>100</v>
      </c>
      <c r="P137" s="219">
        <f t="shared" ref="P137:P146" si="43">+O137*F137</f>
        <v>2378900</v>
      </c>
      <c r="R137" s="244">
        <f>+L137+O137</f>
        <v>100</v>
      </c>
      <c r="S137" s="473">
        <f t="shared" ref="S137:S146" si="44">+R137*F137</f>
        <v>2378900</v>
      </c>
      <c r="T137" s="372">
        <f>+S137/J137</f>
        <v>1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1"/>
        <v>150998293.59999999</v>
      </c>
      <c r="I138" s="374">
        <v>3029.6</v>
      </c>
      <c r="J138" s="96">
        <f>+I138*F138</f>
        <v>150998293.59999999</v>
      </c>
      <c r="L138" s="450"/>
      <c r="M138" s="219">
        <f t="shared" si="42"/>
        <v>0</v>
      </c>
      <c r="O138" s="218">
        <v>1659</v>
      </c>
      <c r="P138" s="219">
        <f t="shared" si="43"/>
        <v>82686219</v>
      </c>
      <c r="R138" s="341">
        <f t="shared" ref="R138:R146" si="45">+L138+O138</f>
        <v>1659</v>
      </c>
      <c r="S138" s="223">
        <f t="shared" si="44"/>
        <v>82686219</v>
      </c>
      <c r="T138" s="477">
        <f>+S138/J138</f>
        <v>0.54759704251386321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1"/>
        <v>4096700</v>
      </c>
      <c r="I139" s="374">
        <v>100</v>
      </c>
      <c r="J139" s="96">
        <f t="shared" ref="J139:J146" si="46">+I139*F139</f>
        <v>4096700</v>
      </c>
      <c r="L139" s="330"/>
      <c r="M139" s="217">
        <f t="shared" si="42"/>
        <v>0</v>
      </c>
      <c r="O139" s="218">
        <v>0</v>
      </c>
      <c r="P139" s="219">
        <f t="shared" si="43"/>
        <v>0</v>
      </c>
      <c r="R139" s="341">
        <f t="shared" si="45"/>
        <v>0</v>
      </c>
      <c r="S139" s="223">
        <f t="shared" si="44"/>
        <v>0</v>
      </c>
      <c r="T139" s="477">
        <f t="shared" ref="T139:T145" si="47">+S139/J139</f>
        <v>0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1"/>
        <v>305456832.24000007</v>
      </c>
      <c r="I140" s="374">
        <v>6099.1550340956755</v>
      </c>
      <c r="J140" s="96">
        <f t="shared" si="46"/>
        <v>166360552.70999366</v>
      </c>
      <c r="L140" s="330"/>
      <c r="M140" s="217">
        <f t="shared" si="42"/>
        <v>0</v>
      </c>
      <c r="O140" s="218">
        <v>544.82000000000005</v>
      </c>
      <c r="P140" s="219">
        <f t="shared" si="43"/>
        <v>14860510.320000002</v>
      </c>
      <c r="R140" s="341">
        <f t="shared" si="45"/>
        <v>544.82000000000005</v>
      </c>
      <c r="S140" s="223">
        <f t="shared" si="44"/>
        <v>14860510.320000002</v>
      </c>
      <c r="T140" s="477">
        <f t="shared" si="47"/>
        <v>8.9327127602812403E-2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1"/>
        <v>8301000</v>
      </c>
      <c r="I141" s="374">
        <v>300</v>
      </c>
      <c r="J141" s="96">
        <f t="shared" si="46"/>
        <v>8301000</v>
      </c>
      <c r="L141" s="330"/>
      <c r="M141" s="217">
        <f t="shared" si="42"/>
        <v>0</v>
      </c>
      <c r="O141" s="218">
        <v>14.67</v>
      </c>
      <c r="P141" s="219">
        <f t="shared" si="43"/>
        <v>405918.9</v>
      </c>
      <c r="R141" s="341">
        <f t="shared" si="45"/>
        <v>14.67</v>
      </c>
      <c r="S141" s="223">
        <f t="shared" si="44"/>
        <v>405918.9</v>
      </c>
      <c r="T141" s="477">
        <f t="shared" si="47"/>
        <v>4.8900000000000006E-2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1"/>
        <v>10120720</v>
      </c>
      <c r="I142" s="374">
        <v>1</v>
      </c>
      <c r="J142" s="96">
        <f t="shared" si="46"/>
        <v>253018</v>
      </c>
      <c r="L142" s="330"/>
      <c r="M142" s="217">
        <f t="shared" si="42"/>
        <v>0</v>
      </c>
      <c r="O142" s="218">
        <v>0</v>
      </c>
      <c r="P142" s="219">
        <f t="shared" si="43"/>
        <v>0</v>
      </c>
      <c r="R142" s="341">
        <f t="shared" si="45"/>
        <v>0</v>
      </c>
      <c r="S142" s="223">
        <f t="shared" si="44"/>
        <v>0</v>
      </c>
      <c r="T142" s="477">
        <f t="shared" si="47"/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1"/>
        <v>26957379</v>
      </c>
      <c r="I143" s="374">
        <v>1</v>
      </c>
      <c r="J143" s="96">
        <f t="shared" si="46"/>
        <v>155823</v>
      </c>
      <c r="L143" s="330"/>
      <c r="M143" s="217">
        <f t="shared" si="42"/>
        <v>0</v>
      </c>
      <c r="O143" s="218">
        <v>0</v>
      </c>
      <c r="P143" s="219">
        <f t="shared" si="43"/>
        <v>0</v>
      </c>
      <c r="R143" s="341">
        <f t="shared" si="45"/>
        <v>0</v>
      </c>
      <c r="S143" s="223">
        <f t="shared" si="44"/>
        <v>0</v>
      </c>
      <c r="T143" s="477">
        <f t="shared" si="47"/>
        <v>0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1"/>
        <v>4365570</v>
      </c>
      <c r="I144" s="374">
        <v>30</v>
      </c>
      <c r="J144" s="96">
        <f t="shared" si="46"/>
        <v>4365570</v>
      </c>
      <c r="L144" s="330"/>
      <c r="M144" s="217">
        <f t="shared" si="42"/>
        <v>0</v>
      </c>
      <c r="O144" s="218">
        <v>0</v>
      </c>
      <c r="P144" s="219">
        <f t="shared" si="43"/>
        <v>0</v>
      </c>
      <c r="R144" s="341">
        <f t="shared" si="45"/>
        <v>0</v>
      </c>
      <c r="S144" s="223">
        <f t="shared" si="44"/>
        <v>0</v>
      </c>
      <c r="T144" s="477">
        <f t="shared" si="47"/>
        <v>0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1"/>
        <v>97403395.049999997</v>
      </c>
      <c r="I145" s="374">
        <v>1</v>
      </c>
      <c r="J145" s="96">
        <f t="shared" si="46"/>
        <v>54951</v>
      </c>
      <c r="L145" s="330"/>
      <c r="M145" s="217">
        <f t="shared" si="42"/>
        <v>0</v>
      </c>
      <c r="O145" s="218">
        <v>0</v>
      </c>
      <c r="P145" s="219">
        <f t="shared" si="43"/>
        <v>0</v>
      </c>
      <c r="R145" s="341">
        <f t="shared" si="45"/>
        <v>0</v>
      </c>
      <c r="S145" s="223">
        <f t="shared" si="44"/>
        <v>0</v>
      </c>
      <c r="T145" s="477">
        <f t="shared" si="47"/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1"/>
        <v>7569600</v>
      </c>
      <c r="I146" s="375">
        <v>200</v>
      </c>
      <c r="J146" s="97">
        <f t="shared" si="46"/>
        <v>7569600</v>
      </c>
      <c r="L146" s="428"/>
      <c r="M146" s="236">
        <f t="shared" si="42"/>
        <v>0</v>
      </c>
      <c r="O146" s="237">
        <v>0</v>
      </c>
      <c r="P146" s="211">
        <f t="shared" si="43"/>
        <v>0</v>
      </c>
      <c r="R146" s="344">
        <f t="shared" si="45"/>
        <v>0</v>
      </c>
      <c r="S146" s="238">
        <f t="shared" si="44"/>
        <v>0</v>
      </c>
      <c r="T146" s="345">
        <f>+S146/J146</f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98499616.900000006</v>
      </c>
      <c r="L149" s="455"/>
      <c r="M149" s="269">
        <f>SUM(M150:M157)</f>
        <v>0</v>
      </c>
      <c r="O149" s="263"/>
      <c r="P149" s="405">
        <f>SUM(P150:P157)</f>
        <v>68865704</v>
      </c>
      <c r="R149" s="474"/>
      <c r="S149" s="475">
        <f>SUM(S150:S157)</f>
        <v>68865704</v>
      </c>
      <c r="T149" s="476"/>
      <c r="V149" s="495">
        <f>+S149-J149</f>
        <v>-29633912.900000006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48">+E150*F150</f>
        <v>11711040</v>
      </c>
      <c r="I150" s="371">
        <v>30</v>
      </c>
      <c r="J150" s="273">
        <f>+I150*F150</f>
        <v>11711040</v>
      </c>
      <c r="L150" s="254"/>
      <c r="M150" s="242">
        <f t="shared" ref="M150:M157" si="49">+(L150)*F150</f>
        <v>0</v>
      </c>
      <c r="O150" s="244">
        <v>0</v>
      </c>
      <c r="P150" s="219">
        <f t="shared" ref="P150:P157" si="50">+O150*F150</f>
        <v>0</v>
      </c>
      <c r="R150" s="244">
        <f>+L150+O150</f>
        <v>0</v>
      </c>
      <c r="S150" s="245">
        <f t="shared" ref="S150:S157" si="51">+R150*F150</f>
        <v>0</v>
      </c>
      <c r="T150" s="372">
        <f>+S150/J150</f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48"/>
        <v>5090100</v>
      </c>
      <c r="I151" s="374">
        <v>127.74</v>
      </c>
      <c r="J151" s="403">
        <f>+I151*F151</f>
        <v>10836822.9</v>
      </c>
      <c r="L151" s="330"/>
      <c r="M151" s="217">
        <f t="shared" si="49"/>
        <v>0</v>
      </c>
      <c r="O151" s="218">
        <v>0</v>
      </c>
      <c r="P151" s="219">
        <f t="shared" si="50"/>
        <v>0</v>
      </c>
      <c r="R151" s="341">
        <f t="shared" ref="R151:R157" si="52">+L151+O151</f>
        <v>0</v>
      </c>
      <c r="S151" s="220">
        <f t="shared" si="51"/>
        <v>0</v>
      </c>
      <c r="T151" s="477">
        <f>+S151/J151</f>
        <v>0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48"/>
        <v>42501264</v>
      </c>
      <c r="I152" s="374">
        <v>43</v>
      </c>
      <c r="J152" s="403">
        <f t="shared" ref="J152:J157" si="53">+I152*F152</f>
        <v>38074049</v>
      </c>
      <c r="L152" s="347"/>
      <c r="M152" s="217">
        <f t="shared" si="49"/>
        <v>0</v>
      </c>
      <c r="O152" s="218">
        <v>43</v>
      </c>
      <c r="P152" s="200">
        <f t="shared" si="50"/>
        <v>38074049</v>
      </c>
      <c r="R152" s="341">
        <f t="shared" si="52"/>
        <v>43</v>
      </c>
      <c r="S152" s="222">
        <f t="shared" si="51"/>
        <v>38074049</v>
      </c>
      <c r="T152" s="477">
        <f t="shared" ref="T152:T156" si="54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48"/>
        <v>11393520</v>
      </c>
      <c r="I153" s="374">
        <v>40</v>
      </c>
      <c r="J153" s="403">
        <f t="shared" si="53"/>
        <v>11393520</v>
      </c>
      <c r="L153" s="347"/>
      <c r="M153" s="217">
        <f t="shared" si="49"/>
        <v>0</v>
      </c>
      <c r="O153" s="218">
        <v>25</v>
      </c>
      <c r="P153" s="200">
        <f t="shared" si="50"/>
        <v>7120950</v>
      </c>
      <c r="R153" s="341">
        <f t="shared" si="52"/>
        <v>25</v>
      </c>
      <c r="S153" s="222">
        <f t="shared" si="51"/>
        <v>7120950</v>
      </c>
      <c r="T153" s="477">
        <f t="shared" si="54"/>
        <v>0.625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48"/>
        <v>2813480</v>
      </c>
      <c r="I154" s="374">
        <v>20</v>
      </c>
      <c r="J154" s="403">
        <f t="shared" si="53"/>
        <v>2813480</v>
      </c>
      <c r="L154" s="347"/>
      <c r="M154" s="217">
        <f t="shared" si="49"/>
        <v>0</v>
      </c>
      <c r="O154" s="218">
        <v>0</v>
      </c>
      <c r="P154" s="200">
        <f t="shared" si="50"/>
        <v>0</v>
      </c>
      <c r="R154" s="341">
        <f t="shared" si="52"/>
        <v>0</v>
      </c>
      <c r="S154" s="222">
        <f t="shared" si="51"/>
        <v>0</v>
      </c>
      <c r="T154" s="477">
        <f t="shared" si="54"/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48"/>
        <v>14509760</v>
      </c>
      <c r="I155" s="374">
        <v>36</v>
      </c>
      <c r="J155" s="403">
        <f t="shared" si="53"/>
        <v>13058784</v>
      </c>
      <c r="L155" s="347"/>
      <c r="M155" s="217">
        <f t="shared" si="49"/>
        <v>0</v>
      </c>
      <c r="O155" s="218">
        <v>36</v>
      </c>
      <c r="P155" s="200">
        <f t="shared" si="50"/>
        <v>13058784</v>
      </c>
      <c r="R155" s="341">
        <f t="shared" si="52"/>
        <v>36</v>
      </c>
      <c r="S155" s="222">
        <f t="shared" si="51"/>
        <v>13058784</v>
      </c>
      <c r="T155" s="477">
        <f t="shared" si="54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48"/>
        <v>9080400</v>
      </c>
      <c r="I156" s="374">
        <v>40</v>
      </c>
      <c r="J156" s="403">
        <f t="shared" si="53"/>
        <v>9080400</v>
      </c>
      <c r="L156" s="347"/>
      <c r="M156" s="217">
        <f t="shared" si="49"/>
        <v>0</v>
      </c>
      <c r="O156" s="218">
        <v>40</v>
      </c>
      <c r="P156" s="200">
        <f t="shared" si="50"/>
        <v>9080400</v>
      </c>
      <c r="R156" s="341">
        <f t="shared" si="52"/>
        <v>40</v>
      </c>
      <c r="S156" s="222">
        <f t="shared" si="51"/>
        <v>9080400</v>
      </c>
      <c r="T156" s="477">
        <f t="shared" si="54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48"/>
        <v>3403380</v>
      </c>
      <c r="I157" s="375">
        <v>9</v>
      </c>
      <c r="J157" s="404">
        <f t="shared" si="53"/>
        <v>1531521</v>
      </c>
      <c r="L157" s="210"/>
      <c r="M157" s="236">
        <f t="shared" si="49"/>
        <v>0</v>
      </c>
      <c r="O157" s="237">
        <v>9</v>
      </c>
      <c r="P157" s="208">
        <f t="shared" si="50"/>
        <v>1531521</v>
      </c>
      <c r="R157" s="344">
        <f t="shared" si="52"/>
        <v>9</v>
      </c>
      <c r="S157" s="206">
        <f t="shared" si="51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113378016.43999998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  <c r="V159" s="495">
        <f>+S159-J159</f>
        <v>-113378016.43999998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15784.179999999997</v>
      </c>
      <c r="J160" s="95">
        <f>+I160*F160</f>
        <v>84382226.279999986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7827.9199999999983</v>
      </c>
      <c r="J161" s="96">
        <f>+I161*F161</f>
        <v>20924030.159999996</v>
      </c>
      <c r="L161" s="340"/>
      <c r="M161" s="96">
        <f t="shared" ref="M161:M163" si="55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20</v>
      </c>
      <c r="J162" s="96">
        <f t="shared" ref="J162:J163" si="56">+I162*F162</f>
        <v>5344160</v>
      </c>
      <c r="L162" s="340"/>
      <c r="M162" s="96">
        <f t="shared" si="55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300</v>
      </c>
      <c r="J163" s="97">
        <f t="shared" si="56"/>
        <v>2727600</v>
      </c>
      <c r="L163" s="343"/>
      <c r="M163" s="97">
        <f t="shared" si="55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4097672567.7255001</v>
      </c>
      <c r="L166" s="455"/>
      <c r="M166" s="102">
        <f>+M167+M229+M233</f>
        <v>557048533.0100193</v>
      </c>
      <c r="O166" s="263"/>
      <c r="P166" s="405">
        <f>+P167+P229+P233</f>
        <v>2029407432.9400001</v>
      </c>
      <c r="R166" s="191"/>
      <c r="S166" s="405">
        <f>+S167+S229+S233</f>
        <v>2586455965.9500194</v>
      </c>
      <c r="T166" s="264">
        <f>+S166/J166</f>
        <v>0.63120123025976338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2518104686.2199998</v>
      </c>
      <c r="L167" s="456"/>
      <c r="M167" s="288">
        <f>+M168+M188</f>
        <v>0</v>
      </c>
      <c r="O167" s="322"/>
      <c r="P167" s="405">
        <f>+P168+P188</f>
        <v>1344094969.53</v>
      </c>
      <c r="R167" s="323"/>
      <c r="S167" s="405">
        <f>+S168+S188</f>
        <v>1344094969.53</v>
      </c>
      <c r="T167" s="289">
        <f>+S167/J167</f>
        <v>0.53377247454618737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925384521.08999991</v>
      </c>
      <c r="R168" s="192"/>
      <c r="S168" s="405">
        <f>SUM(S169:S185)</f>
        <v>925384521.08999991</v>
      </c>
      <c r="T168" s="264">
        <f>+S168/J168</f>
        <v>0.98614243885016206</v>
      </c>
      <c r="V168" s="495">
        <f>+S168-J168</f>
        <v>-13003773.170000076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7">+E169*F169</f>
        <v>29969474.25</v>
      </c>
      <c r="I169" s="371">
        <v>2100</v>
      </c>
      <c r="J169" s="95">
        <f>+I169*F169</f>
        <v>34450500</v>
      </c>
      <c r="L169" s="254"/>
      <c r="M169" s="242">
        <f t="shared" ref="M169:M185" si="58">+(L169)*F169</f>
        <v>0</v>
      </c>
      <c r="O169" s="244">
        <v>1750.12</v>
      </c>
      <c r="P169" s="199">
        <f t="shared" ref="P169:P185" si="59">+O169*F169</f>
        <v>28710718.599999998</v>
      </c>
      <c r="R169" s="244">
        <f>+L169+O169</f>
        <v>1750.12</v>
      </c>
      <c r="S169" s="216">
        <f t="shared" ref="S169:S185" si="60">+R169*F169</f>
        <v>28710718.599999998</v>
      </c>
      <c r="T169" s="246">
        <f>+S169/J169</f>
        <v>0.83339047619047613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7"/>
        <v>17197965.899999999</v>
      </c>
      <c r="I170" s="374">
        <v>11549.999999999998</v>
      </c>
      <c r="J170" s="96">
        <f>+I170*F170</f>
        <v>18121949.999999996</v>
      </c>
      <c r="L170" s="330"/>
      <c r="M170" s="217">
        <f t="shared" si="58"/>
        <v>0</v>
      </c>
      <c r="O170" s="218">
        <v>9625.67</v>
      </c>
      <c r="P170" s="200">
        <f t="shared" si="59"/>
        <v>15102676.23</v>
      </c>
      <c r="R170" s="218">
        <f>+L170+O170</f>
        <v>9625.67</v>
      </c>
      <c r="S170" s="202">
        <f t="shared" si="60"/>
        <v>15102676.23</v>
      </c>
      <c r="T170" s="203">
        <f>+S170/J170</f>
        <v>0.83339134199134224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7"/>
        <v>113668787.54000001</v>
      </c>
      <c r="I171" s="374">
        <v>400</v>
      </c>
      <c r="J171" s="96">
        <f t="shared" ref="J171:J185" si="61">+I171*F171</f>
        <v>30707600</v>
      </c>
      <c r="L171" s="330"/>
      <c r="M171" s="200">
        <f t="shared" si="58"/>
        <v>0</v>
      </c>
      <c r="O171" s="218">
        <v>400</v>
      </c>
      <c r="P171" s="200">
        <f t="shared" si="59"/>
        <v>30707600</v>
      </c>
      <c r="R171" s="218">
        <f t="shared" ref="R171:R184" si="62">+L171+O171</f>
        <v>400</v>
      </c>
      <c r="S171" s="202">
        <f t="shared" si="60"/>
        <v>30707600</v>
      </c>
      <c r="T171" s="203">
        <f t="shared" ref="T171:T184" si="63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7"/>
        <v>283951075.18000001</v>
      </c>
      <c r="I172" s="374">
        <v>170</v>
      </c>
      <c r="J172" s="96">
        <f t="shared" si="61"/>
        <v>234067220</v>
      </c>
      <c r="L172" s="330"/>
      <c r="M172" s="217">
        <f t="shared" si="58"/>
        <v>0</v>
      </c>
      <c r="O172" s="218">
        <v>170</v>
      </c>
      <c r="P172" s="200">
        <f t="shared" si="59"/>
        <v>234067220</v>
      </c>
      <c r="R172" s="218">
        <f t="shared" si="62"/>
        <v>170</v>
      </c>
      <c r="S172" s="202">
        <f t="shared" si="60"/>
        <v>234067220</v>
      </c>
      <c r="T172" s="203">
        <f t="shared" si="63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7"/>
        <v>459235573.25999993</v>
      </c>
      <c r="I173" s="374">
        <v>499.73999999999995</v>
      </c>
      <c r="J173" s="96">
        <f t="shared" si="61"/>
        <v>459235573.25999993</v>
      </c>
      <c r="L173" s="328"/>
      <c r="M173" s="291">
        <f t="shared" si="58"/>
        <v>0</v>
      </c>
      <c r="O173" s="218">
        <v>499.74</v>
      </c>
      <c r="P173" s="200">
        <f t="shared" si="59"/>
        <v>459235573.25999999</v>
      </c>
      <c r="R173" s="218">
        <f t="shared" si="62"/>
        <v>499.74</v>
      </c>
      <c r="S173" s="202">
        <f t="shared" si="60"/>
        <v>459235573.25999999</v>
      </c>
      <c r="T173" s="203">
        <f t="shared" si="63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7"/>
        <v>11713860</v>
      </c>
      <c r="I174" s="374">
        <v>20</v>
      </c>
      <c r="J174" s="96">
        <f t="shared" si="61"/>
        <v>11713860</v>
      </c>
      <c r="L174" s="330"/>
      <c r="M174" s="217">
        <f t="shared" si="58"/>
        <v>0</v>
      </c>
      <c r="O174" s="218">
        <v>20</v>
      </c>
      <c r="P174" s="200">
        <f t="shared" si="59"/>
        <v>11713860</v>
      </c>
      <c r="R174" s="218">
        <f t="shared" si="62"/>
        <v>20</v>
      </c>
      <c r="S174" s="202">
        <f t="shared" si="60"/>
        <v>11713860</v>
      </c>
      <c r="T174" s="203">
        <f t="shared" si="63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7"/>
        <v>581360</v>
      </c>
      <c r="I175" s="374">
        <v>5</v>
      </c>
      <c r="J175" s="96">
        <f t="shared" si="61"/>
        <v>581360</v>
      </c>
      <c r="L175" s="330"/>
      <c r="M175" s="217">
        <f t="shared" si="58"/>
        <v>0</v>
      </c>
      <c r="O175" s="218">
        <v>5</v>
      </c>
      <c r="P175" s="200">
        <f t="shared" si="59"/>
        <v>581360</v>
      </c>
      <c r="R175" s="218">
        <f t="shared" si="62"/>
        <v>5</v>
      </c>
      <c r="S175" s="202">
        <f t="shared" si="60"/>
        <v>581360</v>
      </c>
      <c r="T175" s="203">
        <f t="shared" si="63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7"/>
        <v>991875</v>
      </c>
      <c r="I176" s="374">
        <v>15</v>
      </c>
      <c r="J176" s="96">
        <f t="shared" si="61"/>
        <v>991875</v>
      </c>
      <c r="L176" s="330"/>
      <c r="M176" s="217">
        <f t="shared" si="58"/>
        <v>0</v>
      </c>
      <c r="O176" s="218">
        <v>15</v>
      </c>
      <c r="P176" s="200">
        <f t="shared" si="59"/>
        <v>991875</v>
      </c>
      <c r="R176" s="218">
        <f t="shared" si="62"/>
        <v>15</v>
      </c>
      <c r="S176" s="202">
        <f t="shared" si="60"/>
        <v>991875</v>
      </c>
      <c r="T176" s="203">
        <f t="shared" si="63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7"/>
        <v>10332064</v>
      </c>
      <c r="I177" s="374">
        <v>1</v>
      </c>
      <c r="J177" s="96">
        <f t="shared" si="61"/>
        <v>10332064</v>
      </c>
      <c r="L177" s="330"/>
      <c r="M177" s="217">
        <f t="shared" si="58"/>
        <v>0</v>
      </c>
      <c r="O177" s="218">
        <v>1</v>
      </c>
      <c r="P177" s="200">
        <f t="shared" si="59"/>
        <v>10332064</v>
      </c>
      <c r="R177" s="218">
        <f t="shared" si="62"/>
        <v>1</v>
      </c>
      <c r="S177" s="202">
        <f t="shared" si="60"/>
        <v>10332064</v>
      </c>
      <c r="T177" s="203">
        <f t="shared" si="63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7"/>
        <v>11049110</v>
      </c>
      <c r="I178" s="374">
        <v>0</v>
      </c>
      <c r="J178" s="96">
        <f t="shared" si="61"/>
        <v>0</v>
      </c>
      <c r="L178" s="330"/>
      <c r="M178" s="217">
        <f t="shared" si="58"/>
        <v>0</v>
      </c>
      <c r="O178" s="218">
        <v>0</v>
      </c>
      <c r="P178" s="200">
        <f t="shared" si="59"/>
        <v>0</v>
      </c>
      <c r="R178" s="218">
        <f t="shared" si="62"/>
        <v>0</v>
      </c>
      <c r="S178" s="202">
        <f t="shared" si="60"/>
        <v>0</v>
      </c>
      <c r="T178" s="203"/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7"/>
        <v>0</v>
      </c>
      <c r="I179" s="374">
        <v>0</v>
      </c>
      <c r="J179" s="96">
        <f t="shared" si="61"/>
        <v>0</v>
      </c>
      <c r="L179" s="330"/>
      <c r="M179" s="217">
        <f t="shared" si="58"/>
        <v>0</v>
      </c>
      <c r="O179" s="218">
        <v>0</v>
      </c>
      <c r="P179" s="200">
        <f t="shared" si="59"/>
        <v>0</v>
      </c>
      <c r="R179" s="218">
        <f t="shared" si="62"/>
        <v>0</v>
      </c>
      <c r="S179" s="202">
        <f t="shared" si="60"/>
        <v>0</v>
      </c>
      <c r="T179" s="203"/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7"/>
        <v>12789944</v>
      </c>
      <c r="I180" s="374">
        <v>0</v>
      </c>
      <c r="J180" s="96">
        <f t="shared" si="61"/>
        <v>0</v>
      </c>
      <c r="L180" s="330"/>
      <c r="M180" s="217">
        <f t="shared" si="58"/>
        <v>0</v>
      </c>
      <c r="O180" s="218">
        <v>0</v>
      </c>
      <c r="P180" s="200">
        <f t="shared" si="59"/>
        <v>0</v>
      </c>
      <c r="R180" s="218">
        <f t="shared" si="62"/>
        <v>0</v>
      </c>
      <c r="S180" s="202">
        <f t="shared" si="60"/>
        <v>0</v>
      </c>
      <c r="T180" s="203"/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7"/>
        <v>127074394</v>
      </c>
      <c r="I181" s="374">
        <v>2</v>
      </c>
      <c r="J181" s="96">
        <f t="shared" si="61"/>
        <v>127074394</v>
      </c>
      <c r="L181" s="330"/>
      <c r="M181" s="200">
        <f t="shared" si="58"/>
        <v>0</v>
      </c>
      <c r="O181" s="218">
        <v>2</v>
      </c>
      <c r="P181" s="200">
        <f t="shared" si="59"/>
        <v>127074394</v>
      </c>
      <c r="R181" s="218">
        <f t="shared" si="62"/>
        <v>2</v>
      </c>
      <c r="S181" s="202">
        <f t="shared" si="60"/>
        <v>127074394</v>
      </c>
      <c r="T181" s="203">
        <f t="shared" si="63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7"/>
        <v>0</v>
      </c>
      <c r="I182" s="374">
        <v>0</v>
      </c>
      <c r="J182" s="96">
        <f t="shared" si="61"/>
        <v>0</v>
      </c>
      <c r="L182" s="330"/>
      <c r="M182" s="217">
        <f t="shared" si="58"/>
        <v>0</v>
      </c>
      <c r="O182" s="218">
        <v>0</v>
      </c>
      <c r="P182" s="200">
        <f t="shared" si="59"/>
        <v>0</v>
      </c>
      <c r="R182" s="218">
        <f t="shared" si="62"/>
        <v>0</v>
      </c>
      <c r="S182" s="202">
        <f t="shared" si="60"/>
        <v>0</v>
      </c>
      <c r="T182" s="203"/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7"/>
        <v>2622462</v>
      </c>
      <c r="I183" s="374">
        <v>1</v>
      </c>
      <c r="J183" s="96">
        <f t="shared" si="61"/>
        <v>2622462</v>
      </c>
      <c r="L183" s="330"/>
      <c r="M183" s="217">
        <f t="shared" si="58"/>
        <v>0</v>
      </c>
      <c r="O183" s="218">
        <v>1</v>
      </c>
      <c r="P183" s="200">
        <f t="shared" si="59"/>
        <v>2622462</v>
      </c>
      <c r="R183" s="218">
        <f t="shared" si="62"/>
        <v>1</v>
      </c>
      <c r="S183" s="202">
        <f t="shared" si="60"/>
        <v>2622462</v>
      </c>
      <c r="T183" s="203">
        <f t="shared" si="63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7"/>
        <v>4244718</v>
      </c>
      <c r="I184" s="374">
        <v>2</v>
      </c>
      <c r="J184" s="96">
        <f t="shared" si="61"/>
        <v>8489436</v>
      </c>
      <c r="L184" s="330"/>
      <c r="M184" s="217">
        <f t="shared" si="58"/>
        <v>0</v>
      </c>
      <c r="O184" s="218">
        <v>1</v>
      </c>
      <c r="P184" s="200">
        <f t="shared" si="59"/>
        <v>4244718</v>
      </c>
      <c r="R184" s="218">
        <f t="shared" si="62"/>
        <v>1</v>
      </c>
      <c r="S184" s="202">
        <f t="shared" si="60"/>
        <v>4244718</v>
      </c>
      <c r="T184" s="203">
        <f t="shared" si="63"/>
        <v>0.5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7"/>
        <v>0</v>
      </c>
      <c r="I185" s="375">
        <v>0</v>
      </c>
      <c r="J185" s="97">
        <f t="shared" si="61"/>
        <v>0</v>
      </c>
      <c r="L185" s="428"/>
      <c r="M185" s="236">
        <f t="shared" si="58"/>
        <v>0</v>
      </c>
      <c r="O185" s="237">
        <v>0</v>
      </c>
      <c r="P185" s="208">
        <f t="shared" si="59"/>
        <v>0</v>
      </c>
      <c r="R185" s="237">
        <f>+L185+O185</f>
        <v>0</v>
      </c>
      <c r="S185" s="259">
        <f t="shared" si="60"/>
        <v>0</v>
      </c>
      <c r="T185" s="213"/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1579716391.9599998</v>
      </c>
      <c r="L188" s="449"/>
      <c r="M188" s="288">
        <f>SUM(M189:M227)</f>
        <v>0</v>
      </c>
      <c r="O188" s="263"/>
      <c r="P188" s="405">
        <f>SUM(P189:P227)</f>
        <v>418710448.44</v>
      </c>
      <c r="R188" s="191"/>
      <c r="S188" s="405">
        <f>SUM(S189:S227)</f>
        <v>418710448.44</v>
      </c>
      <c r="T188" s="264"/>
      <c r="V188" s="495">
        <f>+S188-J188</f>
        <v>-1161005943.5199997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4">+E189*F189</f>
        <v>19920099.350000001</v>
      </c>
      <c r="I189" s="371">
        <v>1214.27</v>
      </c>
      <c r="J189" s="96">
        <f>+I189*F189</f>
        <v>19920099.350000001</v>
      </c>
      <c r="L189" s="254"/>
      <c r="M189" s="304">
        <f t="shared" ref="M189:M227" si="65">+(L189)*F189</f>
        <v>0</v>
      </c>
      <c r="O189" s="244">
        <v>894.81</v>
      </c>
      <c r="P189" s="199">
        <f t="shared" ref="P189:P227" si="66">+O189*F189</f>
        <v>14679358.049999999</v>
      </c>
      <c r="R189" s="244">
        <f>+L189+O189</f>
        <v>894.81</v>
      </c>
      <c r="S189" s="216">
        <f t="shared" ref="S189:S227" si="67">+R189*F189</f>
        <v>14679358.049999999</v>
      </c>
      <c r="T189" s="246">
        <f>+S189/J189</f>
        <v>0.73691188944798103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4"/>
        <v>14688960</v>
      </c>
      <c r="I190" s="374">
        <v>440</v>
      </c>
      <c r="J190" s="96">
        <f>+I190*F190</f>
        <v>14688960</v>
      </c>
      <c r="L190" s="330"/>
      <c r="M190" s="217">
        <f t="shared" si="65"/>
        <v>0</v>
      </c>
      <c r="O190" s="218">
        <v>0</v>
      </c>
      <c r="P190" s="200">
        <f t="shared" si="66"/>
        <v>0</v>
      </c>
      <c r="R190" s="218">
        <f>+L190+O190</f>
        <v>0</v>
      </c>
      <c r="S190" s="202">
        <f t="shared" si="67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4"/>
        <v>22199408</v>
      </c>
      <c r="I191" s="374">
        <v>616</v>
      </c>
      <c r="J191" s="96">
        <f t="shared" ref="J191:J226" si="68">+I191*F191</f>
        <v>22199408</v>
      </c>
      <c r="L191" s="330"/>
      <c r="M191" s="217">
        <f t="shared" si="65"/>
        <v>0</v>
      </c>
      <c r="O191" s="218">
        <v>0</v>
      </c>
      <c r="P191" s="200">
        <f t="shared" si="66"/>
        <v>0</v>
      </c>
      <c r="R191" s="218">
        <f t="shared" ref="R191:R226" si="69">+L191+O191</f>
        <v>0</v>
      </c>
      <c r="S191" s="202">
        <f t="shared" si="67"/>
        <v>0</v>
      </c>
      <c r="T191" s="203">
        <f t="shared" ref="T191:T226" si="70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4"/>
        <v>1801656</v>
      </c>
      <c r="I192" s="374">
        <v>9</v>
      </c>
      <c r="J192" s="96">
        <f t="shared" si="68"/>
        <v>1801656</v>
      </c>
      <c r="L192" s="330"/>
      <c r="M192" s="217">
        <f t="shared" si="65"/>
        <v>0</v>
      </c>
      <c r="O192" s="218">
        <v>0</v>
      </c>
      <c r="P192" s="200">
        <f t="shared" si="66"/>
        <v>0</v>
      </c>
      <c r="R192" s="218">
        <f t="shared" si="69"/>
        <v>0</v>
      </c>
      <c r="S192" s="202">
        <f t="shared" si="67"/>
        <v>0</v>
      </c>
      <c r="T192" s="203">
        <f t="shared" si="70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4"/>
        <v>1975656</v>
      </c>
      <c r="I193" s="374">
        <v>8</v>
      </c>
      <c r="J193" s="96">
        <f t="shared" si="68"/>
        <v>1975656</v>
      </c>
      <c r="L193" s="330"/>
      <c r="M193" s="217">
        <f t="shared" si="65"/>
        <v>0</v>
      </c>
      <c r="O193" s="218">
        <v>0</v>
      </c>
      <c r="P193" s="200">
        <f t="shared" si="66"/>
        <v>0</v>
      </c>
      <c r="R193" s="218">
        <f t="shared" si="69"/>
        <v>0</v>
      </c>
      <c r="S193" s="202">
        <f t="shared" si="67"/>
        <v>0</v>
      </c>
      <c r="T193" s="203">
        <f t="shared" si="70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4"/>
        <v>16200172</v>
      </c>
      <c r="I194" s="374">
        <v>556</v>
      </c>
      <c r="J194" s="96">
        <f t="shared" si="68"/>
        <v>16200172</v>
      </c>
      <c r="L194" s="347"/>
      <c r="M194" s="217">
        <f t="shared" si="65"/>
        <v>0</v>
      </c>
      <c r="O194" s="218">
        <v>50</v>
      </c>
      <c r="P194" s="200">
        <f t="shared" si="66"/>
        <v>1456850</v>
      </c>
      <c r="R194" s="218">
        <f t="shared" si="69"/>
        <v>50</v>
      </c>
      <c r="S194" s="202">
        <f t="shared" si="67"/>
        <v>1456850</v>
      </c>
      <c r="T194" s="203">
        <f t="shared" si="70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4"/>
        <v>2495548</v>
      </c>
      <c r="I195" s="374">
        <v>5</v>
      </c>
      <c r="J195" s="96">
        <f t="shared" si="68"/>
        <v>3119435</v>
      </c>
      <c r="L195" s="347"/>
      <c r="M195" s="217">
        <f t="shared" si="65"/>
        <v>0</v>
      </c>
      <c r="O195" s="218">
        <v>4</v>
      </c>
      <c r="P195" s="200">
        <f t="shared" si="66"/>
        <v>2495548</v>
      </c>
      <c r="R195" s="218">
        <f t="shared" si="69"/>
        <v>4</v>
      </c>
      <c r="S195" s="202">
        <f t="shared" si="67"/>
        <v>2495548</v>
      </c>
      <c r="T195" s="203">
        <f t="shared" si="70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4"/>
        <v>2842904</v>
      </c>
      <c r="I196" s="374">
        <v>6</v>
      </c>
      <c r="J196" s="96">
        <f t="shared" si="68"/>
        <v>4264356</v>
      </c>
      <c r="L196" s="347"/>
      <c r="M196" s="217">
        <f t="shared" si="65"/>
        <v>0</v>
      </c>
      <c r="O196" s="218">
        <v>0</v>
      </c>
      <c r="P196" s="200">
        <f t="shared" si="66"/>
        <v>0</v>
      </c>
      <c r="R196" s="218">
        <f t="shared" si="69"/>
        <v>0</v>
      </c>
      <c r="S196" s="202">
        <f t="shared" si="67"/>
        <v>0</v>
      </c>
      <c r="T196" s="203">
        <f t="shared" si="70"/>
        <v>0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4"/>
        <v>5962347</v>
      </c>
      <c r="I197" s="374">
        <v>9</v>
      </c>
      <c r="J197" s="96">
        <f t="shared" si="68"/>
        <v>5962347</v>
      </c>
      <c r="L197" s="347"/>
      <c r="M197" s="217">
        <f t="shared" si="65"/>
        <v>0</v>
      </c>
      <c r="O197" s="218">
        <v>5</v>
      </c>
      <c r="P197" s="200">
        <f t="shared" si="66"/>
        <v>3312415</v>
      </c>
      <c r="R197" s="218">
        <f t="shared" si="69"/>
        <v>5</v>
      </c>
      <c r="S197" s="202">
        <f t="shared" si="67"/>
        <v>3312415</v>
      </c>
      <c r="T197" s="203">
        <f t="shared" si="70"/>
        <v>0.55555555555555558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4"/>
        <v>5299864</v>
      </c>
      <c r="I198" s="374">
        <v>8</v>
      </c>
      <c r="J198" s="96">
        <f t="shared" si="68"/>
        <v>5299864</v>
      </c>
      <c r="L198" s="330"/>
      <c r="M198" s="217">
        <f t="shared" si="65"/>
        <v>0</v>
      </c>
      <c r="O198" s="218">
        <v>0</v>
      </c>
      <c r="P198" s="200">
        <f t="shared" si="66"/>
        <v>0</v>
      </c>
      <c r="R198" s="218">
        <f t="shared" si="69"/>
        <v>0</v>
      </c>
      <c r="S198" s="202">
        <f t="shared" si="67"/>
        <v>0</v>
      </c>
      <c r="T198" s="203">
        <f t="shared" si="70"/>
        <v>0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4"/>
        <v>2338893</v>
      </c>
      <c r="I199" s="374">
        <v>31</v>
      </c>
      <c r="J199" s="96">
        <f t="shared" si="68"/>
        <v>3152421</v>
      </c>
      <c r="L199" s="330"/>
      <c r="M199" s="217">
        <f t="shared" si="65"/>
        <v>0</v>
      </c>
      <c r="O199" s="218">
        <v>0</v>
      </c>
      <c r="P199" s="200">
        <f t="shared" si="66"/>
        <v>0</v>
      </c>
      <c r="R199" s="218">
        <f t="shared" si="69"/>
        <v>0</v>
      </c>
      <c r="S199" s="202">
        <f t="shared" si="67"/>
        <v>0</v>
      </c>
      <c r="T199" s="203">
        <f t="shared" si="70"/>
        <v>0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4"/>
        <v>6308120</v>
      </c>
      <c r="I200" s="374">
        <v>140</v>
      </c>
      <c r="J200" s="96">
        <f t="shared" si="68"/>
        <v>6308120</v>
      </c>
      <c r="L200" s="330"/>
      <c r="M200" s="217">
        <f t="shared" si="65"/>
        <v>0</v>
      </c>
      <c r="O200" s="218">
        <v>0</v>
      </c>
      <c r="P200" s="200">
        <f t="shared" si="66"/>
        <v>0</v>
      </c>
      <c r="R200" s="218">
        <f t="shared" si="69"/>
        <v>0</v>
      </c>
      <c r="S200" s="202">
        <f t="shared" si="67"/>
        <v>0</v>
      </c>
      <c r="T200" s="203">
        <f t="shared" si="70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4"/>
        <v>20911401</v>
      </c>
      <c r="I201" s="374">
        <v>333</v>
      </c>
      <c r="J201" s="96">
        <f t="shared" si="68"/>
        <v>20911401</v>
      </c>
      <c r="L201" s="330"/>
      <c r="M201" s="217">
        <f t="shared" si="65"/>
        <v>0</v>
      </c>
      <c r="O201" s="218">
        <v>0</v>
      </c>
      <c r="P201" s="200">
        <f t="shared" si="66"/>
        <v>0</v>
      </c>
      <c r="R201" s="218">
        <f t="shared" si="69"/>
        <v>0</v>
      </c>
      <c r="S201" s="202">
        <f t="shared" si="67"/>
        <v>0</v>
      </c>
      <c r="T201" s="203">
        <f t="shared" si="70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4"/>
        <v>213151071.20000002</v>
      </c>
      <c r="I202" s="374">
        <v>1146.22</v>
      </c>
      <c r="J202" s="96">
        <f t="shared" si="68"/>
        <v>213151071.20000002</v>
      </c>
      <c r="L202" s="330"/>
      <c r="M202" s="217">
        <f t="shared" si="65"/>
        <v>0</v>
      </c>
      <c r="O202" s="218">
        <v>0</v>
      </c>
      <c r="P202" s="200">
        <f t="shared" si="66"/>
        <v>0</v>
      </c>
      <c r="R202" s="218">
        <f t="shared" si="69"/>
        <v>0</v>
      </c>
      <c r="S202" s="202">
        <f t="shared" si="67"/>
        <v>0</v>
      </c>
      <c r="T202" s="203">
        <f t="shared" si="70"/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4"/>
        <v>350625996.74000001</v>
      </c>
      <c r="I203" s="374">
        <v>880.93000000000006</v>
      </c>
      <c r="J203" s="96">
        <f t="shared" si="68"/>
        <v>350625996.74000001</v>
      </c>
      <c r="L203" s="330"/>
      <c r="M203" s="217">
        <f t="shared" si="65"/>
        <v>0</v>
      </c>
      <c r="O203" s="218">
        <v>0</v>
      </c>
      <c r="P203" s="200">
        <f t="shared" si="66"/>
        <v>0</v>
      </c>
      <c r="R203" s="218">
        <f t="shared" si="69"/>
        <v>0</v>
      </c>
      <c r="S203" s="202">
        <f t="shared" si="67"/>
        <v>0</v>
      </c>
      <c r="T203" s="203">
        <f t="shared" si="70"/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4"/>
        <v>20485430</v>
      </c>
      <c r="I204" s="374">
        <v>13</v>
      </c>
      <c r="J204" s="96">
        <f t="shared" si="68"/>
        <v>38044370</v>
      </c>
      <c r="L204" s="330"/>
      <c r="M204" s="217">
        <f t="shared" si="65"/>
        <v>0</v>
      </c>
      <c r="O204" s="218">
        <v>0</v>
      </c>
      <c r="P204" s="200">
        <f t="shared" si="66"/>
        <v>0</v>
      </c>
      <c r="R204" s="218">
        <f t="shared" si="69"/>
        <v>0</v>
      </c>
      <c r="S204" s="202">
        <f t="shared" si="67"/>
        <v>0</v>
      </c>
      <c r="T204" s="203">
        <f t="shared" si="70"/>
        <v>0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4"/>
        <v>3984048</v>
      </c>
      <c r="I205" s="374">
        <v>1</v>
      </c>
      <c r="J205" s="96">
        <f t="shared" si="68"/>
        <v>3984048</v>
      </c>
      <c r="L205" s="330"/>
      <c r="M205" s="217">
        <f t="shared" si="65"/>
        <v>0</v>
      </c>
      <c r="O205" s="218">
        <v>0</v>
      </c>
      <c r="P205" s="200">
        <f t="shared" si="66"/>
        <v>0</v>
      </c>
      <c r="R205" s="218">
        <f t="shared" si="69"/>
        <v>0</v>
      </c>
      <c r="S205" s="202">
        <f t="shared" si="67"/>
        <v>0</v>
      </c>
      <c r="T205" s="203">
        <f t="shared" si="70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4"/>
        <v>2092606</v>
      </c>
      <c r="I206" s="374">
        <v>1</v>
      </c>
      <c r="J206" s="96">
        <f t="shared" si="68"/>
        <v>2092606</v>
      </c>
      <c r="L206" s="330"/>
      <c r="M206" s="217">
        <f t="shared" si="65"/>
        <v>0</v>
      </c>
      <c r="O206" s="218">
        <v>0</v>
      </c>
      <c r="P206" s="200">
        <f t="shared" si="66"/>
        <v>0</v>
      </c>
      <c r="R206" s="218">
        <f t="shared" si="69"/>
        <v>0</v>
      </c>
      <c r="S206" s="202">
        <f t="shared" si="67"/>
        <v>0</v>
      </c>
      <c r="T206" s="203">
        <f t="shared" si="70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4"/>
        <v>4551784</v>
      </c>
      <c r="I207" s="374">
        <v>1</v>
      </c>
      <c r="J207" s="96">
        <f t="shared" si="68"/>
        <v>4551784</v>
      </c>
      <c r="L207" s="330"/>
      <c r="M207" s="217">
        <f t="shared" si="65"/>
        <v>0</v>
      </c>
      <c r="O207" s="218">
        <v>0</v>
      </c>
      <c r="P207" s="200">
        <f t="shared" si="66"/>
        <v>0</v>
      </c>
      <c r="R207" s="218">
        <f t="shared" si="69"/>
        <v>0</v>
      </c>
      <c r="S207" s="202">
        <f t="shared" si="67"/>
        <v>0</v>
      </c>
      <c r="T207" s="203">
        <f t="shared" si="70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4"/>
        <v>3645469</v>
      </c>
      <c r="I208" s="374">
        <v>1</v>
      </c>
      <c r="J208" s="96">
        <f t="shared" si="68"/>
        <v>3645469</v>
      </c>
      <c r="L208" s="330"/>
      <c r="M208" s="217">
        <f t="shared" si="65"/>
        <v>0</v>
      </c>
      <c r="O208" s="218">
        <v>0</v>
      </c>
      <c r="P208" s="200">
        <f t="shared" si="66"/>
        <v>0</v>
      </c>
      <c r="R208" s="218">
        <f t="shared" si="69"/>
        <v>0</v>
      </c>
      <c r="S208" s="202">
        <f t="shared" si="67"/>
        <v>0</v>
      </c>
      <c r="T208" s="203">
        <f t="shared" si="70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4"/>
        <v>1518294</v>
      </c>
      <c r="I209" s="374">
        <v>1</v>
      </c>
      <c r="J209" s="96">
        <f t="shared" si="68"/>
        <v>1518294</v>
      </c>
      <c r="L209" s="330"/>
      <c r="M209" s="217">
        <f t="shared" si="65"/>
        <v>0</v>
      </c>
      <c r="O209" s="218">
        <v>0</v>
      </c>
      <c r="P209" s="200">
        <f t="shared" si="66"/>
        <v>0</v>
      </c>
      <c r="R209" s="218">
        <f t="shared" si="69"/>
        <v>0</v>
      </c>
      <c r="S209" s="202">
        <f t="shared" si="67"/>
        <v>0</v>
      </c>
      <c r="T209" s="203">
        <f t="shared" si="70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4"/>
        <v>56686180</v>
      </c>
      <c r="I210" s="374">
        <v>5</v>
      </c>
      <c r="J210" s="96">
        <f t="shared" si="68"/>
        <v>56686180</v>
      </c>
      <c r="L210" s="330"/>
      <c r="M210" s="217">
        <f t="shared" si="65"/>
        <v>0</v>
      </c>
      <c r="O210" s="218">
        <v>0</v>
      </c>
      <c r="P210" s="200">
        <f t="shared" si="66"/>
        <v>0</v>
      </c>
      <c r="R210" s="218">
        <f t="shared" si="69"/>
        <v>0</v>
      </c>
      <c r="S210" s="202">
        <f t="shared" si="67"/>
        <v>0</v>
      </c>
      <c r="T210" s="203">
        <f t="shared" si="70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4"/>
        <v>56322925</v>
      </c>
      <c r="I211" s="374">
        <v>5</v>
      </c>
      <c r="J211" s="96">
        <f t="shared" si="68"/>
        <v>56322925</v>
      </c>
      <c r="L211" s="330"/>
      <c r="M211" s="217">
        <f t="shared" si="65"/>
        <v>0</v>
      </c>
      <c r="O211" s="218">
        <v>0</v>
      </c>
      <c r="P211" s="200">
        <f t="shared" si="66"/>
        <v>0</v>
      </c>
      <c r="R211" s="218">
        <f t="shared" si="69"/>
        <v>0</v>
      </c>
      <c r="S211" s="202">
        <f t="shared" si="67"/>
        <v>0</v>
      </c>
      <c r="T211" s="203">
        <f t="shared" si="70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4"/>
        <v>813567</v>
      </c>
      <c r="I212" s="374">
        <v>1</v>
      </c>
      <c r="J212" s="96">
        <f t="shared" si="68"/>
        <v>813567</v>
      </c>
      <c r="L212" s="330"/>
      <c r="M212" s="217">
        <f t="shared" si="65"/>
        <v>0</v>
      </c>
      <c r="O212" s="218">
        <v>0</v>
      </c>
      <c r="P212" s="200">
        <f t="shared" si="66"/>
        <v>0</v>
      </c>
      <c r="R212" s="218">
        <f t="shared" si="69"/>
        <v>0</v>
      </c>
      <c r="S212" s="202">
        <f t="shared" si="67"/>
        <v>0</v>
      </c>
      <c r="T212" s="203">
        <f t="shared" si="70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4"/>
        <v>814641</v>
      </c>
      <c r="I213" s="374">
        <v>1</v>
      </c>
      <c r="J213" s="96">
        <f t="shared" si="68"/>
        <v>814641</v>
      </c>
      <c r="L213" s="330"/>
      <c r="M213" s="217">
        <f t="shared" si="65"/>
        <v>0</v>
      </c>
      <c r="O213" s="218">
        <v>0</v>
      </c>
      <c r="P213" s="200">
        <f t="shared" si="66"/>
        <v>0</v>
      </c>
      <c r="R213" s="218">
        <f t="shared" si="69"/>
        <v>0</v>
      </c>
      <c r="S213" s="202">
        <f t="shared" si="67"/>
        <v>0</v>
      </c>
      <c r="T213" s="203">
        <f t="shared" si="70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4"/>
        <v>36354216</v>
      </c>
      <c r="I214" s="374">
        <v>1</v>
      </c>
      <c r="J214" s="96">
        <f t="shared" si="68"/>
        <v>36354216</v>
      </c>
      <c r="L214" s="330"/>
      <c r="M214" s="217">
        <f t="shared" si="65"/>
        <v>0</v>
      </c>
      <c r="O214" s="218">
        <v>0</v>
      </c>
      <c r="P214" s="200">
        <f t="shared" si="66"/>
        <v>0</v>
      </c>
      <c r="R214" s="218">
        <f t="shared" si="69"/>
        <v>0</v>
      </c>
      <c r="S214" s="202">
        <f t="shared" si="67"/>
        <v>0</v>
      </c>
      <c r="T214" s="203">
        <f t="shared" si="70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4"/>
        <v>3282034</v>
      </c>
      <c r="I215" s="374">
        <v>1</v>
      </c>
      <c r="J215" s="96">
        <f t="shared" si="68"/>
        <v>3282034</v>
      </c>
      <c r="L215" s="330"/>
      <c r="M215" s="217">
        <f t="shared" si="65"/>
        <v>0</v>
      </c>
      <c r="O215" s="218">
        <v>1</v>
      </c>
      <c r="P215" s="200">
        <f t="shared" si="66"/>
        <v>3282034</v>
      </c>
      <c r="R215" s="218">
        <f t="shared" si="69"/>
        <v>1</v>
      </c>
      <c r="S215" s="202">
        <f t="shared" si="67"/>
        <v>3282034</v>
      </c>
      <c r="T215" s="203">
        <f t="shared" si="70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4"/>
        <v>62419875</v>
      </c>
      <c r="I216" s="374">
        <v>32</v>
      </c>
      <c r="J216" s="96">
        <f t="shared" si="68"/>
        <v>79897440</v>
      </c>
      <c r="L216" s="330"/>
      <c r="M216" s="291">
        <f t="shared" si="65"/>
        <v>0</v>
      </c>
      <c r="O216" s="218">
        <v>21</v>
      </c>
      <c r="P216" s="200">
        <f t="shared" si="66"/>
        <v>52432695</v>
      </c>
      <c r="R216" s="218">
        <f t="shared" si="69"/>
        <v>21</v>
      </c>
      <c r="S216" s="202">
        <f t="shared" si="67"/>
        <v>52432695</v>
      </c>
      <c r="T216" s="203">
        <f t="shared" si="70"/>
        <v>0.65625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4"/>
        <v>140276610.31</v>
      </c>
      <c r="I217" s="374">
        <v>586.93000000000006</v>
      </c>
      <c r="J217" s="96">
        <f t="shared" si="68"/>
        <v>190615495.31000003</v>
      </c>
      <c r="L217" s="330"/>
      <c r="M217" s="291">
        <f t="shared" si="65"/>
        <v>0</v>
      </c>
      <c r="O217" s="218">
        <v>432.32</v>
      </c>
      <c r="P217" s="200">
        <f t="shared" si="66"/>
        <v>140403269.44</v>
      </c>
      <c r="R217" s="218">
        <f t="shared" si="69"/>
        <v>432.32</v>
      </c>
      <c r="S217" s="202">
        <f t="shared" si="67"/>
        <v>140403269.44</v>
      </c>
      <c r="T217" s="203">
        <f t="shared" si="70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4"/>
        <v>245722017.24000001</v>
      </c>
      <c r="I218" s="374">
        <v>416.43</v>
      </c>
      <c r="J218" s="96">
        <f t="shared" si="68"/>
        <v>245722017.24000001</v>
      </c>
      <c r="L218" s="330"/>
      <c r="M218" s="217">
        <f t="shared" si="65"/>
        <v>0</v>
      </c>
      <c r="O218" s="218">
        <v>333.99</v>
      </c>
      <c r="P218" s="200">
        <f t="shared" si="66"/>
        <v>197076811.31999999</v>
      </c>
      <c r="R218" s="218">
        <f t="shared" si="69"/>
        <v>333.99</v>
      </c>
      <c r="S218" s="202">
        <f t="shared" si="67"/>
        <v>197076811.31999999</v>
      </c>
      <c r="T218" s="203">
        <f t="shared" si="70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4"/>
        <v>16250216</v>
      </c>
      <c r="I219" s="374">
        <v>4</v>
      </c>
      <c r="J219" s="96">
        <f t="shared" si="68"/>
        <v>16250216</v>
      </c>
      <c r="L219" s="330"/>
      <c r="M219" s="217">
        <f t="shared" si="65"/>
        <v>0</v>
      </c>
      <c r="O219" s="218">
        <v>0</v>
      </c>
      <c r="P219" s="200">
        <f t="shared" si="66"/>
        <v>0</v>
      </c>
      <c r="R219" s="218">
        <f t="shared" si="69"/>
        <v>0</v>
      </c>
      <c r="S219" s="202">
        <f t="shared" si="67"/>
        <v>0</v>
      </c>
      <c r="T219" s="203">
        <f t="shared" si="70"/>
        <v>0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4"/>
        <v>63587800</v>
      </c>
      <c r="I220" s="374">
        <v>8</v>
      </c>
      <c r="J220" s="96">
        <f t="shared" si="68"/>
        <v>63587800</v>
      </c>
      <c r="L220" s="330"/>
      <c r="M220" s="217">
        <f t="shared" si="65"/>
        <v>0</v>
      </c>
      <c r="O220" s="218">
        <v>0</v>
      </c>
      <c r="P220" s="200">
        <f t="shared" si="66"/>
        <v>0</v>
      </c>
      <c r="R220" s="218">
        <f t="shared" si="69"/>
        <v>0</v>
      </c>
      <c r="S220" s="202">
        <f t="shared" si="67"/>
        <v>0</v>
      </c>
      <c r="T220" s="203">
        <f t="shared" si="70"/>
        <v>0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4"/>
        <v>5484447</v>
      </c>
      <c r="I221" s="374">
        <v>3</v>
      </c>
      <c r="J221" s="96">
        <f t="shared" si="68"/>
        <v>5484447</v>
      </c>
      <c r="L221" s="330"/>
      <c r="M221" s="217">
        <f t="shared" si="65"/>
        <v>0</v>
      </c>
      <c r="O221" s="218">
        <v>0</v>
      </c>
      <c r="P221" s="200">
        <f t="shared" si="66"/>
        <v>0</v>
      </c>
      <c r="R221" s="218">
        <f t="shared" si="69"/>
        <v>0</v>
      </c>
      <c r="S221" s="202">
        <f t="shared" si="67"/>
        <v>0</v>
      </c>
      <c r="T221" s="203">
        <f t="shared" si="70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4"/>
        <v>13541844</v>
      </c>
      <c r="I222" s="374">
        <v>4</v>
      </c>
      <c r="J222" s="96">
        <f t="shared" si="68"/>
        <v>13541844</v>
      </c>
      <c r="L222" s="330"/>
      <c r="M222" s="217">
        <f t="shared" si="65"/>
        <v>0</v>
      </c>
      <c r="O222" s="218">
        <v>0</v>
      </c>
      <c r="P222" s="200">
        <f t="shared" si="66"/>
        <v>0</v>
      </c>
      <c r="R222" s="218">
        <f t="shared" si="69"/>
        <v>0</v>
      </c>
      <c r="S222" s="202">
        <f t="shared" si="67"/>
        <v>0</v>
      </c>
      <c r="T222" s="203">
        <f t="shared" si="70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4"/>
        <v>1525800</v>
      </c>
      <c r="I223" s="374">
        <v>3</v>
      </c>
      <c r="J223" s="96">
        <f t="shared" si="68"/>
        <v>1525800</v>
      </c>
      <c r="L223" s="330"/>
      <c r="M223" s="217">
        <f t="shared" si="65"/>
        <v>0</v>
      </c>
      <c r="O223" s="218">
        <v>0</v>
      </c>
      <c r="P223" s="200">
        <f t="shared" si="66"/>
        <v>0</v>
      </c>
      <c r="R223" s="218">
        <f t="shared" si="69"/>
        <v>0</v>
      </c>
      <c r="S223" s="202">
        <f t="shared" si="67"/>
        <v>0</v>
      </c>
      <c r="T223" s="203">
        <f t="shared" si="70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4"/>
        <v>1525800</v>
      </c>
      <c r="I224" s="374">
        <v>3</v>
      </c>
      <c r="J224" s="96">
        <f t="shared" si="68"/>
        <v>1525800</v>
      </c>
      <c r="L224" s="330"/>
      <c r="M224" s="217">
        <f t="shared" si="65"/>
        <v>0</v>
      </c>
      <c r="O224" s="218">
        <v>0</v>
      </c>
      <c r="P224" s="200">
        <f t="shared" si="66"/>
        <v>0</v>
      </c>
      <c r="R224" s="218">
        <f t="shared" si="69"/>
        <v>0</v>
      </c>
      <c r="S224" s="202">
        <f t="shared" si="67"/>
        <v>0</v>
      </c>
      <c r="T224" s="203">
        <f t="shared" si="70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4"/>
        <v>2893000</v>
      </c>
      <c r="I225" s="374">
        <v>5</v>
      </c>
      <c r="J225" s="96">
        <f t="shared" si="68"/>
        <v>2893000</v>
      </c>
      <c r="L225" s="330"/>
      <c r="M225" s="217">
        <f t="shared" si="65"/>
        <v>0</v>
      </c>
      <c r="O225" s="218">
        <v>0</v>
      </c>
      <c r="P225" s="200">
        <f t="shared" si="66"/>
        <v>0</v>
      </c>
      <c r="R225" s="218">
        <f t="shared" si="69"/>
        <v>0</v>
      </c>
      <c r="S225" s="202">
        <f t="shared" si="67"/>
        <v>0</v>
      </c>
      <c r="T225" s="203">
        <f t="shared" si="70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4"/>
        <v>50502900</v>
      </c>
      <c r="I226" s="374">
        <v>2100</v>
      </c>
      <c r="J226" s="96">
        <f t="shared" si="68"/>
        <v>50502900</v>
      </c>
      <c r="L226" s="330"/>
      <c r="M226" s="217">
        <f t="shared" si="65"/>
        <v>0</v>
      </c>
      <c r="O226" s="218">
        <v>0</v>
      </c>
      <c r="P226" s="200">
        <f t="shared" si="66"/>
        <v>0</v>
      </c>
      <c r="R226" s="218">
        <f t="shared" si="69"/>
        <v>0</v>
      </c>
      <c r="S226" s="202">
        <f t="shared" si="67"/>
        <v>0</v>
      </c>
      <c r="T226" s="203">
        <f t="shared" si="70"/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4"/>
        <v>11431137.779999999</v>
      </c>
      <c r="I227" s="375">
        <v>6678.48</v>
      </c>
      <c r="J227" s="97">
        <f>+I227*F227</f>
        <v>10478535.119999999</v>
      </c>
      <c r="L227" s="428"/>
      <c r="M227" s="236">
        <f t="shared" si="65"/>
        <v>0</v>
      </c>
      <c r="O227" s="237">
        <v>2276.27</v>
      </c>
      <c r="P227" s="208">
        <f t="shared" si="66"/>
        <v>3571467.63</v>
      </c>
      <c r="R227" s="237">
        <f>+L227+O227</f>
        <v>2276.27</v>
      </c>
      <c r="S227" s="259">
        <f t="shared" si="67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1499989249.5055001</v>
      </c>
      <c r="L233" s="461"/>
      <c r="M233" s="102">
        <f>+M234+M252</f>
        <v>557048533.0100193</v>
      </c>
      <c r="O233" s="322"/>
      <c r="P233" s="405">
        <f>+P234+P252</f>
        <v>605733831.41000009</v>
      </c>
      <c r="R233" s="323"/>
      <c r="S233" s="405">
        <f>+S234+S252</f>
        <v>1162782364.4200194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1092187226.6955001</v>
      </c>
      <c r="L234" s="461"/>
      <c r="M234" s="102">
        <f>SUM(M235:M249)</f>
        <v>470013091.10999995</v>
      </c>
      <c r="O234" s="325"/>
      <c r="P234" s="405">
        <f>SUM(P235:P249)</f>
        <v>585626373.46000004</v>
      </c>
      <c r="R234" s="323"/>
      <c r="S234" s="405">
        <f>SUM(S235:S249)</f>
        <v>1055639464.5699999</v>
      </c>
      <c r="T234" s="289"/>
      <c r="V234" s="495">
        <f>+S234-J234</f>
        <v>-36547762.125500202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1">+E235*F235</f>
        <v>92451033.700000003</v>
      </c>
      <c r="I235" s="371">
        <v>5785.54</v>
      </c>
      <c r="J235" s="95">
        <f>+I235*F235</f>
        <v>94911783.700000003</v>
      </c>
      <c r="L235" s="326">
        <v>159.41999999999999</v>
      </c>
      <c r="M235" s="327">
        <f t="shared" ref="M235:M249" si="72">+(L235)*F235</f>
        <v>2615285.0999999996</v>
      </c>
      <c r="O235" s="244">
        <v>5626.11</v>
      </c>
      <c r="P235" s="199">
        <f t="shared" ref="P235:P249" si="73">+O235*F235</f>
        <v>92296334.549999997</v>
      </c>
      <c r="R235" s="244">
        <f>+L235+O235</f>
        <v>5785.53</v>
      </c>
      <c r="S235" s="216">
        <f t="shared" ref="S235:S249" si="74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1"/>
        <v>53052973.559999995</v>
      </c>
      <c r="I236" s="374">
        <v>31820.339999999997</v>
      </c>
      <c r="J236" s="96">
        <f>+I236*F236</f>
        <v>49926113.459999993</v>
      </c>
      <c r="L236" s="328">
        <v>876.81</v>
      </c>
      <c r="M236" s="329">
        <f t="shared" si="72"/>
        <v>1375714.89</v>
      </c>
      <c r="O236" s="218">
        <v>30943.61</v>
      </c>
      <c r="P236" s="200">
        <f t="shared" si="73"/>
        <v>48550524.090000004</v>
      </c>
      <c r="R236" s="218">
        <f>+L236+O236</f>
        <v>31820.420000000002</v>
      </c>
      <c r="S236" s="202">
        <f t="shared" si="74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1"/>
        <v>290893056.41550004</v>
      </c>
      <c r="I237" s="374">
        <v>1255.4472661556106</v>
      </c>
      <c r="J237" s="96">
        <f t="shared" ref="J237:J249" si="75">+I237*F237</f>
        <v>96379431.175500065</v>
      </c>
      <c r="L237" s="330">
        <v>1255.44</v>
      </c>
      <c r="M237" s="200">
        <f t="shared" si="72"/>
        <v>96378873.359999999</v>
      </c>
      <c r="O237" s="218">
        <v>0</v>
      </c>
      <c r="P237" s="200">
        <f t="shared" si="73"/>
        <v>0</v>
      </c>
      <c r="R237" s="218">
        <f t="shared" ref="R237:R248" si="76">+L237+O237</f>
        <v>1255.44</v>
      </c>
      <c r="S237" s="202">
        <f t="shared" si="74"/>
        <v>96378873.359999999</v>
      </c>
      <c r="T237" s="203">
        <f t="shared" ref="T237:T248" si="77">+S237/J237</f>
        <v>0.99999421229723751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1"/>
        <v>86679087.75</v>
      </c>
      <c r="I238" s="374">
        <v>464.25</v>
      </c>
      <c r="J238" s="96">
        <f t="shared" si="75"/>
        <v>67716897.75</v>
      </c>
      <c r="L238" s="328">
        <v>47.1</v>
      </c>
      <c r="M238" s="329">
        <f t="shared" si="72"/>
        <v>6870147.2999999998</v>
      </c>
      <c r="O238" s="218">
        <v>417.15</v>
      </c>
      <c r="P238" s="200">
        <f t="shared" si="73"/>
        <v>60846750.449999996</v>
      </c>
      <c r="R238" s="218">
        <f t="shared" si="76"/>
        <v>464.25</v>
      </c>
      <c r="S238" s="202">
        <f t="shared" si="74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1"/>
        <v>7888726.2000000002</v>
      </c>
      <c r="I239" s="374">
        <v>408.1</v>
      </c>
      <c r="J239" s="96">
        <f t="shared" si="75"/>
        <v>106250467.40000001</v>
      </c>
      <c r="L239" s="328">
        <v>376.73</v>
      </c>
      <c r="M239" s="329">
        <f t="shared" si="72"/>
        <v>98083162.420000002</v>
      </c>
      <c r="O239" s="218">
        <v>30.3</v>
      </c>
      <c r="P239" s="200">
        <f t="shared" si="73"/>
        <v>7888726.2000000002</v>
      </c>
      <c r="R239" s="218">
        <f t="shared" si="76"/>
        <v>407.03000000000003</v>
      </c>
      <c r="S239" s="202">
        <f t="shared" si="74"/>
        <v>105971888.62</v>
      </c>
      <c r="T239" s="203">
        <f t="shared" si="77"/>
        <v>0.99737809360450869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1"/>
        <v>101662796.98</v>
      </c>
      <c r="I240" s="374">
        <v>30</v>
      </c>
      <c r="J240" s="96">
        <f t="shared" si="75"/>
        <v>9920580</v>
      </c>
      <c r="L240" s="328">
        <v>1.9</v>
      </c>
      <c r="M240" s="329">
        <f t="shared" si="72"/>
        <v>628303.4</v>
      </c>
      <c r="O240" s="218">
        <v>28.1</v>
      </c>
      <c r="P240" s="200">
        <f t="shared" si="73"/>
        <v>9292276.5999999996</v>
      </c>
      <c r="R240" s="218">
        <f t="shared" si="76"/>
        <v>30</v>
      </c>
      <c r="S240" s="202">
        <f t="shared" si="74"/>
        <v>9920580</v>
      </c>
      <c r="T240" s="203">
        <f t="shared" si="77"/>
        <v>1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1"/>
        <v>191450382.84999999</v>
      </c>
      <c r="I241" s="374">
        <v>414.55</v>
      </c>
      <c r="J241" s="96">
        <f t="shared" si="75"/>
        <v>191450382.84999999</v>
      </c>
      <c r="L241" s="328">
        <v>20</v>
      </c>
      <c r="M241" s="329">
        <f t="shared" si="72"/>
        <v>9236540</v>
      </c>
      <c r="O241" s="218">
        <v>394.55</v>
      </c>
      <c r="P241" s="200">
        <f t="shared" si="73"/>
        <v>182213842.84999999</v>
      </c>
      <c r="R241" s="218">
        <f t="shared" si="76"/>
        <v>414.55</v>
      </c>
      <c r="S241" s="202">
        <f t="shared" si="74"/>
        <v>191450382.84999999</v>
      </c>
      <c r="T241" s="203">
        <f t="shared" si="77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1"/>
        <v>166923034.03999999</v>
      </c>
      <c r="I242" s="374">
        <v>136.06</v>
      </c>
      <c r="J242" s="96">
        <f t="shared" si="75"/>
        <v>166923034.03999999</v>
      </c>
      <c r="L242" s="331">
        <v>1.98</v>
      </c>
      <c r="M242" s="329">
        <f t="shared" si="72"/>
        <v>2429131.3199999998</v>
      </c>
      <c r="O242" s="218">
        <v>134.08000000000001</v>
      </c>
      <c r="P242" s="200">
        <f t="shared" si="73"/>
        <v>164493902.72000003</v>
      </c>
      <c r="R242" s="218">
        <f t="shared" si="76"/>
        <v>136.06</v>
      </c>
      <c r="S242" s="202">
        <f t="shared" si="74"/>
        <v>166923034.03999999</v>
      </c>
      <c r="T242" s="203">
        <f t="shared" si="77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1"/>
        <v>102251520</v>
      </c>
      <c r="I243" s="374">
        <v>40</v>
      </c>
      <c r="J243" s="96">
        <f t="shared" si="75"/>
        <v>102251520</v>
      </c>
      <c r="L243" s="347">
        <v>33</v>
      </c>
      <c r="M243" s="329">
        <f t="shared" si="72"/>
        <v>84357504</v>
      </c>
      <c r="O243" s="218">
        <v>7</v>
      </c>
      <c r="P243" s="200">
        <f t="shared" si="73"/>
        <v>17894016</v>
      </c>
      <c r="R243" s="218">
        <f t="shared" si="76"/>
        <v>40</v>
      </c>
      <c r="S243" s="202">
        <f t="shared" si="74"/>
        <v>102251520</v>
      </c>
      <c r="T243" s="203">
        <f t="shared" si="77"/>
        <v>1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1"/>
        <v>90864928</v>
      </c>
      <c r="I244" s="374">
        <v>32</v>
      </c>
      <c r="J244" s="96">
        <f t="shared" si="75"/>
        <v>90864928</v>
      </c>
      <c r="L244" s="347">
        <v>29</v>
      </c>
      <c r="M244" s="329">
        <f t="shared" si="72"/>
        <v>82346341</v>
      </c>
      <c r="O244" s="218">
        <v>0</v>
      </c>
      <c r="P244" s="219">
        <f t="shared" si="73"/>
        <v>0</v>
      </c>
      <c r="R244" s="218">
        <f t="shared" si="76"/>
        <v>29</v>
      </c>
      <c r="S244" s="202">
        <f t="shared" si="74"/>
        <v>82346341</v>
      </c>
      <c r="T244" s="203">
        <f t="shared" si="77"/>
        <v>0.90625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1"/>
        <v>34805705.200000003</v>
      </c>
      <c r="I245" s="374">
        <v>0</v>
      </c>
      <c r="J245" s="96">
        <f t="shared" si="75"/>
        <v>0</v>
      </c>
      <c r="L245" s="330"/>
      <c r="M245" s="217">
        <f t="shared" si="72"/>
        <v>0</v>
      </c>
      <c r="O245" s="218">
        <v>0</v>
      </c>
      <c r="P245" s="219">
        <f t="shared" si="73"/>
        <v>0</v>
      </c>
      <c r="R245" s="218">
        <f t="shared" si="76"/>
        <v>0</v>
      </c>
      <c r="S245" s="202">
        <f t="shared" si="74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1"/>
        <v>0</v>
      </c>
      <c r="I246" s="374">
        <v>87.52</v>
      </c>
      <c r="J246" s="96">
        <f t="shared" si="75"/>
        <v>79592088.319999993</v>
      </c>
      <c r="L246" s="330">
        <v>87.52</v>
      </c>
      <c r="M246" s="410">
        <f t="shared" si="72"/>
        <v>79592088.319999993</v>
      </c>
      <c r="O246" s="218">
        <v>0</v>
      </c>
      <c r="P246" s="219">
        <f t="shared" si="73"/>
        <v>0</v>
      </c>
      <c r="R246" s="218">
        <f t="shared" si="76"/>
        <v>87.52</v>
      </c>
      <c r="S246" s="202">
        <f t="shared" si="74"/>
        <v>79592088.319999993</v>
      </c>
      <c r="T246" s="203">
        <f t="shared" si="77"/>
        <v>1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1"/>
        <v>12500000</v>
      </c>
      <c r="I247" s="374">
        <v>40</v>
      </c>
      <c r="J247" s="96">
        <f t="shared" si="75"/>
        <v>10000000</v>
      </c>
      <c r="L247" s="330">
        <v>10</v>
      </c>
      <c r="M247" s="329">
        <f t="shared" si="72"/>
        <v>2500000</v>
      </c>
      <c r="O247" s="218">
        <v>3</v>
      </c>
      <c r="P247" s="219">
        <f t="shared" si="73"/>
        <v>750000</v>
      </c>
      <c r="R247" s="218">
        <f t="shared" si="76"/>
        <v>13</v>
      </c>
      <c r="S247" s="202">
        <f t="shared" si="74"/>
        <v>3250000</v>
      </c>
      <c r="T247" s="203">
        <f t="shared" si="77"/>
        <v>0.32500000000000001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1"/>
        <v>17500000</v>
      </c>
      <c r="I248" s="374">
        <v>40</v>
      </c>
      <c r="J248" s="96">
        <f t="shared" si="75"/>
        <v>14000000</v>
      </c>
      <c r="L248" s="330">
        <v>6</v>
      </c>
      <c r="M248" s="329">
        <f t="shared" si="72"/>
        <v>2100000</v>
      </c>
      <c r="O248" s="218">
        <v>4</v>
      </c>
      <c r="P248" s="219">
        <f t="shared" si="73"/>
        <v>1400000</v>
      </c>
      <c r="R248" s="218">
        <f t="shared" si="76"/>
        <v>10</v>
      </c>
      <c r="S248" s="202">
        <f t="shared" si="74"/>
        <v>3500000</v>
      </c>
      <c r="T248" s="203">
        <f t="shared" si="77"/>
        <v>0.25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1"/>
        <v>15000000</v>
      </c>
      <c r="I249" s="375">
        <v>40</v>
      </c>
      <c r="J249" s="97">
        <f t="shared" si="75"/>
        <v>12000000</v>
      </c>
      <c r="L249" s="428">
        <v>5</v>
      </c>
      <c r="M249" s="497">
        <f t="shared" si="72"/>
        <v>1500000</v>
      </c>
      <c r="O249" s="237">
        <v>0</v>
      </c>
      <c r="P249" s="211">
        <f t="shared" si="73"/>
        <v>0</v>
      </c>
      <c r="R249" s="237">
        <f>+L249+O249</f>
        <v>5</v>
      </c>
      <c r="S249" s="259">
        <f t="shared" si="74"/>
        <v>1500000</v>
      </c>
      <c r="T249" s="213">
        <f>+S249/J249</f>
        <v>0.125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87035441.900019407</v>
      </c>
      <c r="O252" s="263"/>
      <c r="P252" s="405">
        <f>SUM(P253:P274)</f>
        <v>20107457.949999999</v>
      </c>
      <c r="R252" s="271"/>
      <c r="S252" s="405">
        <f>SUM(S253:S274)</f>
        <v>107142899.85001941</v>
      </c>
      <c r="T252" s="264"/>
      <c r="V252" s="492"/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78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79">+(L253)*F253</f>
        <v>0</v>
      </c>
      <c r="O253" s="244">
        <v>305.99</v>
      </c>
      <c r="P253" s="275">
        <f t="shared" ref="P253:P273" si="80">+O253*F253</f>
        <v>5019765.95</v>
      </c>
      <c r="R253" s="244">
        <f>+L253+O253</f>
        <v>305.99</v>
      </c>
      <c r="S253" s="427">
        <f t="shared" ref="S253:S274" si="81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78"/>
        <v>2880684</v>
      </c>
      <c r="I254" s="374">
        <v>1683</v>
      </c>
      <c r="J254" s="275">
        <f>+I254*F254</f>
        <v>2640627</v>
      </c>
      <c r="L254" s="330"/>
      <c r="M254" s="217">
        <f t="shared" si="79"/>
        <v>0</v>
      </c>
      <c r="O254" s="218">
        <v>0</v>
      </c>
      <c r="P254" s="219">
        <f t="shared" si="80"/>
        <v>0</v>
      </c>
      <c r="R254" s="218">
        <f>+L254+O254</f>
        <v>0</v>
      </c>
      <c r="S254" s="223">
        <f t="shared" si="81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78"/>
        <v>19269019</v>
      </c>
      <c r="I255" s="374">
        <v>0</v>
      </c>
      <c r="J255" s="275">
        <f t="shared" ref="J255:J273" si="82">+I255*F255</f>
        <v>0</v>
      </c>
      <c r="L255" s="330"/>
      <c r="M255" s="217">
        <f t="shared" si="79"/>
        <v>0</v>
      </c>
      <c r="O255" s="218">
        <v>0</v>
      </c>
      <c r="P255" s="219">
        <f t="shared" si="80"/>
        <v>0</v>
      </c>
      <c r="R255" s="218">
        <f t="shared" ref="R255:R273" si="83">+L255+O255</f>
        <v>0</v>
      </c>
      <c r="S255" s="223">
        <f t="shared" si="81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78"/>
        <v>149503812.81</v>
      </c>
      <c r="I256" s="374">
        <v>47.69</v>
      </c>
      <c r="J256" s="275">
        <f t="shared" si="82"/>
        <v>43824677.809999995</v>
      </c>
      <c r="L256" s="347">
        <v>46.499397572682931</v>
      </c>
      <c r="M256" s="498">
        <f t="shared" si="79"/>
        <v>42730574.900019407</v>
      </c>
      <c r="O256" s="218">
        <v>0</v>
      </c>
      <c r="P256" s="219">
        <f t="shared" si="80"/>
        <v>0</v>
      </c>
      <c r="R256" s="218">
        <f t="shared" si="83"/>
        <v>46.499397572682931</v>
      </c>
      <c r="S256" s="223">
        <f t="shared" si="81"/>
        <v>42730574.900019407</v>
      </c>
      <c r="T256" s="203">
        <f t="shared" ref="T256:T273" si="84">+S256/J256</f>
        <v>0.97503454755049146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78"/>
        <v>15087692</v>
      </c>
      <c r="I257" s="374">
        <v>8</v>
      </c>
      <c r="J257" s="275">
        <f t="shared" si="82"/>
        <v>60350768</v>
      </c>
      <c r="L257" s="330"/>
      <c r="M257" s="329">
        <f t="shared" si="79"/>
        <v>0</v>
      </c>
      <c r="O257" s="218">
        <v>2</v>
      </c>
      <c r="P257" s="219">
        <f t="shared" si="80"/>
        <v>15087692</v>
      </c>
      <c r="R257" s="218">
        <f t="shared" si="83"/>
        <v>2</v>
      </c>
      <c r="S257" s="336">
        <f t="shared" si="81"/>
        <v>15087692</v>
      </c>
      <c r="T257" s="203">
        <f t="shared" si="84"/>
        <v>0.25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78"/>
        <v>34934844</v>
      </c>
      <c r="I258" s="374">
        <v>1</v>
      </c>
      <c r="J258" s="275">
        <f t="shared" si="82"/>
        <v>34934844</v>
      </c>
      <c r="L258" s="450">
        <v>1</v>
      </c>
      <c r="M258" s="96">
        <f t="shared" si="79"/>
        <v>34934844</v>
      </c>
      <c r="O258" s="218">
        <v>0</v>
      </c>
      <c r="P258" s="219">
        <f t="shared" si="80"/>
        <v>0</v>
      </c>
      <c r="R258" s="218">
        <f t="shared" si="83"/>
        <v>1</v>
      </c>
      <c r="S258" s="223">
        <f t="shared" si="81"/>
        <v>34934844</v>
      </c>
      <c r="T258" s="203">
        <f t="shared" si="84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78"/>
        <v>9370023</v>
      </c>
      <c r="I259" s="374">
        <v>1</v>
      </c>
      <c r="J259" s="275">
        <f t="shared" si="82"/>
        <v>9370023</v>
      </c>
      <c r="L259" s="499">
        <v>1</v>
      </c>
      <c r="M259" s="96">
        <f t="shared" si="79"/>
        <v>9370023</v>
      </c>
      <c r="O259" s="341">
        <v>0</v>
      </c>
      <c r="P259" s="338">
        <f t="shared" si="80"/>
        <v>0</v>
      </c>
      <c r="R259" s="218">
        <f t="shared" si="83"/>
        <v>1</v>
      </c>
      <c r="S259" s="223">
        <f t="shared" si="81"/>
        <v>9370023</v>
      </c>
      <c r="T259" s="203">
        <f t="shared" si="84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78"/>
        <v>0</v>
      </c>
      <c r="H260" s="339"/>
      <c r="I260" s="376">
        <v>2</v>
      </c>
      <c r="J260" s="275">
        <f t="shared" si="82"/>
        <v>14007200</v>
      </c>
      <c r="L260" s="340"/>
      <c r="M260" s="96">
        <f t="shared" ref="M260:M273" si="85">+L260*F260</f>
        <v>0</v>
      </c>
      <c r="O260" s="341">
        <v>0</v>
      </c>
      <c r="P260" s="338">
        <f t="shared" si="80"/>
        <v>0</v>
      </c>
      <c r="R260" s="218">
        <f t="shared" si="83"/>
        <v>0</v>
      </c>
      <c r="S260" s="223">
        <f t="shared" si="81"/>
        <v>0</v>
      </c>
      <c r="T260" s="203">
        <f t="shared" si="84"/>
        <v>0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78"/>
        <v>0</v>
      </c>
      <c r="H261" s="339"/>
      <c r="I261" s="376">
        <v>7</v>
      </c>
      <c r="J261" s="275">
        <f t="shared" si="82"/>
        <v>31801504</v>
      </c>
      <c r="L261" s="340"/>
      <c r="M261" s="96">
        <f t="shared" si="85"/>
        <v>0</v>
      </c>
      <c r="O261" s="341">
        <v>0</v>
      </c>
      <c r="P261" s="338">
        <f t="shared" si="80"/>
        <v>0</v>
      </c>
      <c r="R261" s="218">
        <f t="shared" si="83"/>
        <v>0</v>
      </c>
      <c r="S261" s="223">
        <f t="shared" si="81"/>
        <v>0</v>
      </c>
      <c r="T261" s="203">
        <f t="shared" si="84"/>
        <v>0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78"/>
        <v>0</v>
      </c>
      <c r="H262" s="339"/>
      <c r="I262" s="376">
        <v>2</v>
      </c>
      <c r="J262" s="275">
        <f t="shared" si="82"/>
        <v>17634176</v>
      </c>
      <c r="L262" s="340"/>
      <c r="M262" s="96">
        <f t="shared" si="85"/>
        <v>0</v>
      </c>
      <c r="O262" s="341">
        <v>0</v>
      </c>
      <c r="P262" s="338">
        <f t="shared" si="80"/>
        <v>0</v>
      </c>
      <c r="R262" s="218">
        <f t="shared" si="83"/>
        <v>0</v>
      </c>
      <c r="S262" s="223">
        <f t="shared" si="81"/>
        <v>0</v>
      </c>
      <c r="T262" s="203">
        <f t="shared" si="84"/>
        <v>0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78"/>
        <v>0</v>
      </c>
      <c r="H263" s="339"/>
      <c r="I263" s="376">
        <v>2</v>
      </c>
      <c r="J263" s="275">
        <f t="shared" si="82"/>
        <v>16520654</v>
      </c>
      <c r="L263" s="340"/>
      <c r="M263" s="96">
        <f t="shared" si="85"/>
        <v>0</v>
      </c>
      <c r="O263" s="341">
        <v>0</v>
      </c>
      <c r="P263" s="338">
        <f t="shared" si="80"/>
        <v>0</v>
      </c>
      <c r="R263" s="218">
        <f t="shared" si="83"/>
        <v>0</v>
      </c>
      <c r="S263" s="223">
        <f t="shared" si="81"/>
        <v>0</v>
      </c>
      <c r="T263" s="203">
        <f t="shared" si="84"/>
        <v>0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78"/>
        <v>0</v>
      </c>
      <c r="H264" s="339"/>
      <c r="I264" s="376">
        <v>1</v>
      </c>
      <c r="J264" s="275">
        <f t="shared" si="82"/>
        <v>13402555</v>
      </c>
      <c r="L264" s="340"/>
      <c r="M264" s="96">
        <f t="shared" si="85"/>
        <v>0</v>
      </c>
      <c r="O264" s="341">
        <v>0</v>
      </c>
      <c r="P264" s="338">
        <f t="shared" si="80"/>
        <v>0</v>
      </c>
      <c r="R264" s="218">
        <f t="shared" si="83"/>
        <v>0</v>
      </c>
      <c r="S264" s="223">
        <f t="shared" si="81"/>
        <v>0</v>
      </c>
      <c r="T264" s="203">
        <f t="shared" si="84"/>
        <v>0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78"/>
        <v>0</v>
      </c>
      <c r="H265" s="339"/>
      <c r="I265" s="376">
        <v>1</v>
      </c>
      <c r="J265" s="275">
        <f t="shared" si="82"/>
        <v>18700572</v>
      </c>
      <c r="L265" s="340"/>
      <c r="M265" s="96">
        <f t="shared" si="85"/>
        <v>0</v>
      </c>
      <c r="O265" s="341">
        <v>0</v>
      </c>
      <c r="P265" s="338">
        <f t="shared" si="80"/>
        <v>0</v>
      </c>
      <c r="R265" s="218">
        <f t="shared" si="83"/>
        <v>0</v>
      </c>
      <c r="S265" s="223">
        <f t="shared" si="81"/>
        <v>0</v>
      </c>
      <c r="T265" s="203">
        <f t="shared" si="84"/>
        <v>0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78"/>
        <v>0</v>
      </c>
      <c r="H266" s="339"/>
      <c r="I266" s="376">
        <v>60</v>
      </c>
      <c r="J266" s="275">
        <f t="shared" si="82"/>
        <v>54564960</v>
      </c>
      <c r="L266" s="340"/>
      <c r="M266" s="96">
        <f t="shared" si="85"/>
        <v>0</v>
      </c>
      <c r="O266" s="341">
        <v>0</v>
      </c>
      <c r="P266" s="338">
        <f t="shared" si="80"/>
        <v>0</v>
      </c>
      <c r="R266" s="218">
        <f t="shared" si="83"/>
        <v>0</v>
      </c>
      <c r="S266" s="223">
        <f t="shared" si="81"/>
        <v>0</v>
      </c>
      <c r="T266" s="203">
        <f t="shared" si="84"/>
        <v>0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78"/>
        <v>0</v>
      </c>
      <c r="H267" s="339"/>
      <c r="I267" s="376">
        <v>1</v>
      </c>
      <c r="J267" s="275">
        <f t="shared" si="82"/>
        <v>3122490</v>
      </c>
      <c r="L267" s="340"/>
      <c r="M267" s="96">
        <f t="shared" si="85"/>
        <v>0</v>
      </c>
      <c r="O267" s="341">
        <v>0</v>
      </c>
      <c r="P267" s="338">
        <f t="shared" si="80"/>
        <v>0</v>
      </c>
      <c r="R267" s="218">
        <f t="shared" si="83"/>
        <v>0</v>
      </c>
      <c r="S267" s="223">
        <f t="shared" si="81"/>
        <v>0</v>
      </c>
      <c r="T267" s="203">
        <f t="shared" si="84"/>
        <v>0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78"/>
        <v>0</v>
      </c>
      <c r="H268" s="342"/>
      <c r="I268" s="425">
        <v>5</v>
      </c>
      <c r="J268" s="275">
        <f t="shared" si="82"/>
        <v>12472835</v>
      </c>
      <c r="L268" s="417"/>
      <c r="M268" s="96">
        <f t="shared" si="85"/>
        <v>0</v>
      </c>
      <c r="O268" s="341">
        <v>0</v>
      </c>
      <c r="P268" s="338">
        <f t="shared" si="80"/>
        <v>0</v>
      </c>
      <c r="R268" s="218">
        <f t="shared" si="83"/>
        <v>0</v>
      </c>
      <c r="S268" s="223">
        <f t="shared" si="81"/>
        <v>0</v>
      </c>
      <c r="T268" s="203">
        <f t="shared" si="84"/>
        <v>0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78"/>
        <v>0</v>
      </c>
      <c r="H269" s="342"/>
      <c r="I269" s="425">
        <v>1</v>
      </c>
      <c r="J269" s="275">
        <f t="shared" si="82"/>
        <v>3175482</v>
      </c>
      <c r="L269" s="417"/>
      <c r="M269" s="96">
        <f t="shared" si="85"/>
        <v>0</v>
      </c>
      <c r="O269" s="341">
        <v>0</v>
      </c>
      <c r="P269" s="338">
        <f t="shared" si="80"/>
        <v>0</v>
      </c>
      <c r="R269" s="218">
        <f t="shared" si="83"/>
        <v>0</v>
      </c>
      <c r="S269" s="223">
        <f t="shared" si="81"/>
        <v>0</v>
      </c>
      <c r="T269" s="203">
        <f t="shared" si="84"/>
        <v>0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78"/>
        <v>0</v>
      </c>
      <c r="H270" s="342"/>
      <c r="I270" s="425">
        <v>1</v>
      </c>
      <c r="J270" s="275">
        <f t="shared" si="82"/>
        <v>7745541</v>
      </c>
      <c r="L270" s="417"/>
      <c r="M270" s="96">
        <f t="shared" si="85"/>
        <v>0</v>
      </c>
      <c r="O270" s="341">
        <v>0</v>
      </c>
      <c r="P270" s="338">
        <f t="shared" si="80"/>
        <v>0</v>
      </c>
      <c r="R270" s="218">
        <f t="shared" si="83"/>
        <v>0</v>
      </c>
      <c r="S270" s="223">
        <f t="shared" si="81"/>
        <v>0</v>
      </c>
      <c r="T270" s="203">
        <f t="shared" si="84"/>
        <v>0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78"/>
        <v>0</v>
      </c>
      <c r="H271" s="342"/>
      <c r="I271" s="425">
        <v>1</v>
      </c>
      <c r="J271" s="275">
        <f t="shared" si="82"/>
        <v>4670274</v>
      </c>
      <c r="L271" s="417"/>
      <c r="M271" s="96">
        <f t="shared" si="85"/>
        <v>0</v>
      </c>
      <c r="O271" s="341">
        <v>0</v>
      </c>
      <c r="P271" s="338">
        <f t="shared" si="80"/>
        <v>0</v>
      </c>
      <c r="R271" s="218">
        <f t="shared" si="83"/>
        <v>0</v>
      </c>
      <c r="S271" s="223">
        <f t="shared" si="81"/>
        <v>0</v>
      </c>
      <c r="T271" s="203">
        <f t="shared" si="84"/>
        <v>0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78"/>
        <v>0</v>
      </c>
      <c r="H272" s="342"/>
      <c r="I272" s="425">
        <v>1</v>
      </c>
      <c r="J272" s="275">
        <f t="shared" si="82"/>
        <v>4634392</v>
      </c>
      <c r="L272" s="417"/>
      <c r="M272" s="96">
        <f t="shared" si="85"/>
        <v>0</v>
      </c>
      <c r="O272" s="341">
        <v>0</v>
      </c>
      <c r="P272" s="338">
        <f t="shared" si="80"/>
        <v>0</v>
      </c>
      <c r="R272" s="218">
        <f t="shared" si="83"/>
        <v>0</v>
      </c>
      <c r="S272" s="223">
        <f t="shared" si="81"/>
        <v>0</v>
      </c>
      <c r="T272" s="203">
        <f t="shared" si="84"/>
        <v>0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78"/>
        <v>0</v>
      </c>
      <c r="H273" s="342"/>
      <c r="I273" s="425">
        <v>1</v>
      </c>
      <c r="J273" s="275">
        <f t="shared" si="82"/>
        <v>28512298</v>
      </c>
      <c r="L273" s="417"/>
      <c r="M273" s="96">
        <f t="shared" si="85"/>
        <v>0</v>
      </c>
      <c r="O273" s="341">
        <v>0</v>
      </c>
      <c r="P273" s="338">
        <f t="shared" si="80"/>
        <v>0</v>
      </c>
      <c r="R273" s="218">
        <f t="shared" si="83"/>
        <v>0</v>
      </c>
      <c r="S273" s="223">
        <f t="shared" si="81"/>
        <v>0</v>
      </c>
      <c r="T273" s="203">
        <f t="shared" si="84"/>
        <v>0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43"/>
      <c r="M274" s="97">
        <f>+L274*F274</f>
        <v>0</v>
      </c>
      <c r="O274" s="344">
        <v>0</v>
      </c>
      <c r="P274" s="338">
        <f>+O274*F274</f>
        <v>0</v>
      </c>
      <c r="R274" s="344">
        <f>+L274+O274</f>
        <v>0</v>
      </c>
      <c r="S274" s="238">
        <f t="shared" si="81"/>
        <v>0</v>
      </c>
      <c r="T274" s="345">
        <f>+S274/J274</f>
        <v>0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102">
        <f>SUM(J277:J294)</f>
        <v>348431368</v>
      </c>
      <c r="L276" s="459"/>
      <c r="M276" s="102">
        <f>SUM(M277:M294)</f>
        <v>0</v>
      </c>
      <c r="O276" s="263"/>
      <c r="P276" s="405">
        <f>SUM(P277:P294)</f>
        <v>237299120</v>
      </c>
      <c r="R276" s="191"/>
      <c r="S276" s="405">
        <f>SUM(S277:S294)</f>
        <v>237299120</v>
      </c>
      <c r="T276" s="264"/>
      <c r="V276" s="492"/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6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7">+(L277)*F277</f>
        <v>0</v>
      </c>
      <c r="O277" s="244">
        <v>142</v>
      </c>
      <c r="P277" s="329">
        <f t="shared" ref="P277:P294" si="88">+O277*F277</f>
        <v>32660000</v>
      </c>
      <c r="R277" s="244">
        <f>+L277+O277</f>
        <v>142</v>
      </c>
      <c r="S277" s="336">
        <f t="shared" ref="S277:S294" si="89">+R277*F277</f>
        <v>32660000</v>
      </c>
      <c r="T277" s="246">
        <f>+S277/J277</f>
        <v>0.88749999999999996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6"/>
        <v>4140000</v>
      </c>
      <c r="I278" s="374">
        <v>18</v>
      </c>
      <c r="J278" s="275">
        <f>+I278*F278</f>
        <v>4140000</v>
      </c>
      <c r="L278" s="347"/>
      <c r="M278" s="217">
        <f t="shared" si="87"/>
        <v>0</v>
      </c>
      <c r="O278" s="218">
        <v>6</v>
      </c>
      <c r="P278" s="329">
        <f t="shared" si="88"/>
        <v>1380000</v>
      </c>
      <c r="R278" s="218">
        <f>+L278+O278</f>
        <v>6</v>
      </c>
      <c r="S278" s="336">
        <f t="shared" si="89"/>
        <v>1380000</v>
      </c>
      <c r="T278" s="203">
        <f>+S278/J278</f>
        <v>0.33333333333333331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6"/>
        <v>13200000</v>
      </c>
      <c r="I279" s="374">
        <v>40</v>
      </c>
      <c r="J279" s="275">
        <f t="shared" ref="J279:J293" si="90">+I279*F279</f>
        <v>13200000</v>
      </c>
      <c r="L279" s="347"/>
      <c r="M279" s="217">
        <f t="shared" si="87"/>
        <v>0</v>
      </c>
      <c r="O279" s="218">
        <v>40</v>
      </c>
      <c r="P279" s="329">
        <f t="shared" si="88"/>
        <v>13200000</v>
      </c>
      <c r="R279" s="218">
        <f t="shared" ref="R279:R293" si="91">+L279+O279</f>
        <v>40</v>
      </c>
      <c r="S279" s="336">
        <f t="shared" si="89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6"/>
        <v>19422800</v>
      </c>
      <c r="H280" s="284"/>
      <c r="I280" s="374">
        <v>690</v>
      </c>
      <c r="J280" s="275">
        <f t="shared" si="90"/>
        <v>22714800</v>
      </c>
      <c r="K280" s="284"/>
      <c r="L280" s="347"/>
      <c r="M280" s="217">
        <f t="shared" si="87"/>
        <v>0</v>
      </c>
      <c r="N280" s="284"/>
      <c r="O280" s="276">
        <v>447</v>
      </c>
      <c r="P280" s="329">
        <f t="shared" si="88"/>
        <v>14715240</v>
      </c>
      <c r="Q280" s="284"/>
      <c r="R280" s="218">
        <f t="shared" si="91"/>
        <v>447</v>
      </c>
      <c r="S280" s="336">
        <f t="shared" si="89"/>
        <v>14715240</v>
      </c>
      <c r="T280" s="203">
        <f t="shared" ref="T280:T293" si="92">+S280/J280</f>
        <v>0.64782608695652177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6"/>
        <v>6700000</v>
      </c>
      <c r="I281" s="374">
        <v>13</v>
      </c>
      <c r="J281" s="275">
        <f t="shared" si="90"/>
        <v>4355000</v>
      </c>
      <c r="L281" s="347"/>
      <c r="M281" s="217">
        <f t="shared" si="87"/>
        <v>0</v>
      </c>
      <c r="O281" s="218">
        <v>9</v>
      </c>
      <c r="P281" s="329">
        <f t="shared" si="88"/>
        <v>3015000</v>
      </c>
      <c r="R281" s="218">
        <f t="shared" si="91"/>
        <v>9</v>
      </c>
      <c r="S281" s="336">
        <f t="shared" si="89"/>
        <v>3015000</v>
      </c>
      <c r="T281" s="203">
        <f t="shared" si="92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6"/>
        <v>3150000</v>
      </c>
      <c r="I282" s="374">
        <v>92547.42857142858</v>
      </c>
      <c r="J282" s="275">
        <f t="shared" si="90"/>
        <v>6478320.0000000009</v>
      </c>
      <c r="L282" s="347"/>
      <c r="M282" s="329">
        <f t="shared" si="87"/>
        <v>0</v>
      </c>
      <c r="O282" s="276">
        <v>48500</v>
      </c>
      <c r="P282" s="329">
        <f t="shared" si="88"/>
        <v>3395000</v>
      </c>
      <c r="R282" s="218">
        <f t="shared" si="91"/>
        <v>48500</v>
      </c>
      <c r="S282" s="336">
        <f t="shared" si="89"/>
        <v>3395000</v>
      </c>
      <c r="T282" s="203">
        <f t="shared" si="92"/>
        <v>0.52405561935810507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6"/>
        <v>46200000</v>
      </c>
      <c r="I283" s="374">
        <v>14</v>
      </c>
      <c r="J283" s="275">
        <f t="shared" si="90"/>
        <v>46200000</v>
      </c>
      <c r="L283" s="347"/>
      <c r="M283" s="329">
        <f t="shared" si="87"/>
        <v>0</v>
      </c>
      <c r="O283" s="218">
        <v>10</v>
      </c>
      <c r="P283" s="329">
        <f t="shared" si="88"/>
        <v>33000000</v>
      </c>
      <c r="R283" s="218">
        <f t="shared" si="91"/>
        <v>10</v>
      </c>
      <c r="S283" s="336">
        <f t="shared" si="89"/>
        <v>33000000</v>
      </c>
      <c r="T283" s="203">
        <f t="shared" si="92"/>
        <v>0.7142857142857143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6"/>
        <v>151200000</v>
      </c>
      <c r="I284" s="374">
        <v>4200</v>
      </c>
      <c r="J284" s="275">
        <f t="shared" si="90"/>
        <v>151200000</v>
      </c>
      <c r="L284" s="347"/>
      <c r="M284" s="329">
        <f t="shared" si="87"/>
        <v>0</v>
      </c>
      <c r="O284" s="218">
        <v>3389</v>
      </c>
      <c r="P284" s="329">
        <f t="shared" si="88"/>
        <v>122004000</v>
      </c>
      <c r="R284" s="218">
        <f t="shared" si="91"/>
        <v>3389</v>
      </c>
      <c r="S284" s="336">
        <f t="shared" si="89"/>
        <v>122004000</v>
      </c>
      <c r="T284" s="203">
        <f t="shared" si="92"/>
        <v>0.8069047619047619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6"/>
        <v>3620000</v>
      </c>
      <c r="I285" s="374">
        <v>4000</v>
      </c>
      <c r="J285" s="275">
        <f t="shared" si="90"/>
        <v>3620000</v>
      </c>
      <c r="L285" s="347"/>
      <c r="M285" s="217">
        <f t="shared" si="87"/>
        <v>0</v>
      </c>
      <c r="O285" s="218">
        <v>2000</v>
      </c>
      <c r="P285" s="329">
        <f t="shared" si="88"/>
        <v>1810000</v>
      </c>
      <c r="R285" s="218">
        <f t="shared" si="91"/>
        <v>2000</v>
      </c>
      <c r="S285" s="336">
        <f t="shared" si="89"/>
        <v>1810000</v>
      </c>
      <c r="T285" s="203">
        <f t="shared" si="92"/>
        <v>0.5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6"/>
        <v>2811600</v>
      </c>
      <c r="I286" s="374">
        <v>18</v>
      </c>
      <c r="J286" s="275">
        <f t="shared" si="90"/>
        <v>2811600</v>
      </c>
      <c r="L286" s="347"/>
      <c r="M286" s="217">
        <f t="shared" si="87"/>
        <v>0</v>
      </c>
      <c r="O286" s="218">
        <v>12</v>
      </c>
      <c r="P286" s="329">
        <f t="shared" si="88"/>
        <v>1874400</v>
      </c>
      <c r="R286" s="218">
        <f t="shared" si="91"/>
        <v>12</v>
      </c>
      <c r="S286" s="336">
        <f t="shared" si="89"/>
        <v>1874400</v>
      </c>
      <c r="T286" s="203">
        <f t="shared" si="92"/>
        <v>0.66666666666666663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6"/>
        <v>4000000</v>
      </c>
      <c r="I287" s="374">
        <v>1</v>
      </c>
      <c r="J287" s="275">
        <f t="shared" si="90"/>
        <v>4000000</v>
      </c>
      <c r="L287" s="347"/>
      <c r="M287" s="217">
        <f t="shared" si="87"/>
        <v>0</v>
      </c>
      <c r="O287" s="218">
        <v>1</v>
      </c>
      <c r="P287" s="329">
        <f t="shared" si="88"/>
        <v>4000000</v>
      </c>
      <c r="R287" s="218">
        <f t="shared" si="91"/>
        <v>1</v>
      </c>
      <c r="S287" s="336">
        <f t="shared" si="89"/>
        <v>4000000</v>
      </c>
      <c r="T287" s="203">
        <f t="shared" si="92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6"/>
        <v>21590248</v>
      </c>
      <c r="I288" s="374">
        <v>17991.873333333333</v>
      </c>
      <c r="J288" s="275">
        <f t="shared" si="90"/>
        <v>21590248</v>
      </c>
      <c r="L288" s="347"/>
      <c r="M288" s="329">
        <f t="shared" si="87"/>
        <v>0</v>
      </c>
      <c r="O288" s="218">
        <v>1317.9</v>
      </c>
      <c r="P288" s="329">
        <f t="shared" si="88"/>
        <v>1581480</v>
      </c>
      <c r="R288" s="218">
        <f t="shared" si="91"/>
        <v>1317.9</v>
      </c>
      <c r="S288" s="336">
        <f t="shared" si="89"/>
        <v>1581480</v>
      </c>
      <c r="T288" s="203">
        <f t="shared" si="92"/>
        <v>7.3249737566701417E-2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6"/>
        <v>2280000</v>
      </c>
      <c r="I289" s="374">
        <v>80</v>
      </c>
      <c r="J289" s="275">
        <f t="shared" si="90"/>
        <v>2280000</v>
      </c>
      <c r="L289" s="347"/>
      <c r="M289" s="217">
        <f t="shared" si="87"/>
        <v>0</v>
      </c>
      <c r="O289" s="218">
        <v>0</v>
      </c>
      <c r="P289" s="329">
        <f t="shared" si="88"/>
        <v>0</v>
      </c>
      <c r="R289" s="218">
        <f t="shared" si="91"/>
        <v>0</v>
      </c>
      <c r="S289" s="336">
        <f t="shared" si="89"/>
        <v>0</v>
      </c>
      <c r="T289" s="203">
        <f t="shared" si="92"/>
        <v>0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6"/>
        <v>23556720</v>
      </c>
      <c r="I290" s="374">
        <v>225</v>
      </c>
      <c r="J290" s="275">
        <f t="shared" si="90"/>
        <v>16061400</v>
      </c>
      <c r="L290" s="347"/>
      <c r="M290" s="217">
        <f t="shared" si="87"/>
        <v>0</v>
      </c>
      <c r="O290" s="218">
        <v>0</v>
      </c>
      <c r="P290" s="329">
        <f t="shared" si="88"/>
        <v>0</v>
      </c>
      <c r="R290" s="218">
        <f t="shared" si="91"/>
        <v>0</v>
      </c>
      <c r="S290" s="336">
        <f t="shared" si="89"/>
        <v>0</v>
      </c>
      <c r="T290" s="203">
        <f t="shared" si="92"/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6"/>
        <v>920000</v>
      </c>
      <c r="I291" s="374">
        <v>10</v>
      </c>
      <c r="J291" s="275">
        <f t="shared" si="90"/>
        <v>920000</v>
      </c>
      <c r="L291" s="347"/>
      <c r="M291" s="217">
        <f t="shared" si="87"/>
        <v>0</v>
      </c>
      <c r="O291" s="218">
        <v>2</v>
      </c>
      <c r="P291" s="329">
        <f t="shared" si="88"/>
        <v>184000</v>
      </c>
      <c r="R291" s="218">
        <f t="shared" si="91"/>
        <v>2</v>
      </c>
      <c r="S291" s="336">
        <f t="shared" si="89"/>
        <v>184000</v>
      </c>
      <c r="T291" s="203">
        <f t="shared" si="92"/>
        <v>0.2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6"/>
        <v>4200000</v>
      </c>
      <c r="I292" s="374">
        <v>52</v>
      </c>
      <c r="J292" s="275">
        <f t="shared" si="90"/>
        <v>7280000</v>
      </c>
      <c r="L292" s="347"/>
      <c r="M292" s="217">
        <f t="shared" si="87"/>
        <v>0</v>
      </c>
      <c r="O292" s="218">
        <v>30</v>
      </c>
      <c r="P292" s="329">
        <f t="shared" si="88"/>
        <v>4200000</v>
      </c>
      <c r="R292" s="218">
        <f t="shared" si="91"/>
        <v>30</v>
      </c>
      <c r="S292" s="336">
        <f t="shared" si="89"/>
        <v>4200000</v>
      </c>
      <c r="T292" s="203">
        <f t="shared" si="92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6"/>
        <v>280000</v>
      </c>
      <c r="I293" s="374">
        <v>12</v>
      </c>
      <c r="J293" s="275">
        <f t="shared" si="90"/>
        <v>420000</v>
      </c>
      <c r="L293" s="347"/>
      <c r="M293" s="217">
        <f t="shared" si="87"/>
        <v>0</v>
      </c>
      <c r="O293" s="218">
        <v>8</v>
      </c>
      <c r="P293" s="329">
        <f t="shared" si="88"/>
        <v>280000</v>
      </c>
      <c r="R293" s="218">
        <f t="shared" si="91"/>
        <v>8</v>
      </c>
      <c r="S293" s="336">
        <f t="shared" si="89"/>
        <v>280000</v>
      </c>
      <c r="T293" s="203">
        <f t="shared" si="92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6"/>
        <v>4360000</v>
      </c>
      <c r="I294" s="375">
        <v>8</v>
      </c>
      <c r="J294" s="278">
        <f>+I294*F294</f>
        <v>4360000</v>
      </c>
      <c r="L294" s="428"/>
      <c r="M294" s="236">
        <f t="shared" si="87"/>
        <v>0</v>
      </c>
      <c r="O294" s="237">
        <v>0</v>
      </c>
      <c r="P294" s="348">
        <f t="shared" si="88"/>
        <v>0</v>
      </c>
      <c r="R294" s="237">
        <f>+L294+O294</f>
        <v>0</v>
      </c>
      <c r="S294" s="349">
        <f t="shared" si="89"/>
        <v>0</v>
      </c>
      <c r="T294" s="213">
        <f>+S294/J294</f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SUM(J298:J366)</f>
        <v>654681828.03999996</v>
      </c>
      <c r="L297" s="459"/>
      <c r="M297" s="102">
        <f>SUM(M298:M366)</f>
        <v>0</v>
      </c>
      <c r="O297" s="263"/>
      <c r="P297" s="405">
        <f>SUM(P298:P366)</f>
        <v>484311603.75999999</v>
      </c>
      <c r="R297" s="191"/>
      <c r="S297" s="405">
        <f>SUM(S298:S366)</f>
        <v>484311603.75999999</v>
      </c>
      <c r="T297" s="264"/>
      <c r="V297" s="492"/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3">+E298*F298</f>
        <v>682500</v>
      </c>
      <c r="I298" s="371">
        <v>1500</v>
      </c>
      <c r="J298" s="96">
        <f>+I298*F298</f>
        <v>682500</v>
      </c>
      <c r="L298" s="371"/>
      <c r="M298" s="242">
        <f t="shared" ref="M298:M361" si="94">+(L298)*F298</f>
        <v>0</v>
      </c>
      <c r="O298" s="244">
        <v>1001</v>
      </c>
      <c r="P298" s="329">
        <f t="shared" ref="P298:P361" si="95">+O298*F298</f>
        <v>455455</v>
      </c>
      <c r="R298" s="244">
        <f>+L298+O298</f>
        <v>1001</v>
      </c>
      <c r="S298" s="447">
        <f t="shared" ref="S298:S361" si="96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3"/>
        <v>682500</v>
      </c>
      <c r="I299" s="374">
        <v>1500</v>
      </c>
      <c r="J299" s="96">
        <f>+I299*F299</f>
        <v>682500</v>
      </c>
      <c r="L299" s="347"/>
      <c r="M299" s="329">
        <f t="shared" si="94"/>
        <v>0</v>
      </c>
      <c r="O299" s="218">
        <v>1500</v>
      </c>
      <c r="P299" s="329">
        <f t="shared" si="95"/>
        <v>682500</v>
      </c>
      <c r="R299" s="218">
        <f>+L299+O299</f>
        <v>1500</v>
      </c>
      <c r="S299" s="336">
        <f t="shared" si="96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3"/>
        <v>500000</v>
      </c>
      <c r="I300" s="374">
        <v>2</v>
      </c>
      <c r="J300" s="96">
        <f t="shared" ref="J300:J342" si="97">+I300*F300</f>
        <v>500000</v>
      </c>
      <c r="L300" s="347"/>
      <c r="M300" s="217">
        <f t="shared" si="94"/>
        <v>0</v>
      </c>
      <c r="O300" s="218">
        <v>2</v>
      </c>
      <c r="P300" s="329">
        <f t="shared" si="95"/>
        <v>500000</v>
      </c>
      <c r="R300" s="218">
        <f t="shared" ref="R300:R363" si="98">+L300+O300</f>
        <v>2</v>
      </c>
      <c r="S300" s="336">
        <f t="shared" si="96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3"/>
        <v>7194000</v>
      </c>
      <c r="I301" s="374">
        <v>20</v>
      </c>
      <c r="J301" s="96">
        <f t="shared" si="97"/>
        <v>4796000</v>
      </c>
      <c r="L301" s="347"/>
      <c r="M301" s="217">
        <f t="shared" si="94"/>
        <v>0</v>
      </c>
      <c r="O301" s="218">
        <v>10</v>
      </c>
      <c r="P301" s="329">
        <f t="shared" si="95"/>
        <v>2398000</v>
      </c>
      <c r="R301" s="218">
        <f t="shared" si="98"/>
        <v>10</v>
      </c>
      <c r="S301" s="336">
        <f t="shared" si="96"/>
        <v>2398000</v>
      </c>
      <c r="T301" s="203">
        <f t="shared" ref="T301:T364" si="99">+S301/J301</f>
        <v>0.5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3"/>
        <v>450000</v>
      </c>
      <c r="I302" s="374">
        <v>300</v>
      </c>
      <c r="J302" s="96">
        <f t="shared" si="97"/>
        <v>450000</v>
      </c>
      <c r="L302" s="347"/>
      <c r="M302" s="217">
        <f t="shared" si="94"/>
        <v>0</v>
      </c>
      <c r="O302" s="218">
        <v>300</v>
      </c>
      <c r="P302" s="329">
        <f t="shared" si="95"/>
        <v>450000</v>
      </c>
      <c r="R302" s="218">
        <f t="shared" si="98"/>
        <v>300</v>
      </c>
      <c r="S302" s="336">
        <f t="shared" si="96"/>
        <v>450000</v>
      </c>
      <c r="T302" s="203">
        <f t="shared" si="99"/>
        <v>1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3"/>
        <v>7800000</v>
      </c>
      <c r="I303" s="374">
        <v>27</v>
      </c>
      <c r="J303" s="96">
        <f t="shared" si="97"/>
        <v>4212000</v>
      </c>
      <c r="L303" s="347"/>
      <c r="M303" s="217">
        <f t="shared" si="94"/>
        <v>0</v>
      </c>
      <c r="O303" s="218">
        <v>5</v>
      </c>
      <c r="P303" s="329">
        <f t="shared" si="95"/>
        <v>780000</v>
      </c>
      <c r="R303" s="218">
        <f t="shared" si="98"/>
        <v>5</v>
      </c>
      <c r="S303" s="336">
        <f t="shared" si="96"/>
        <v>780000</v>
      </c>
      <c r="T303" s="203">
        <f t="shared" si="99"/>
        <v>0.18518518518518517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3"/>
        <v>6000000</v>
      </c>
      <c r="I304" s="374">
        <v>1</v>
      </c>
      <c r="J304" s="96">
        <f t="shared" si="97"/>
        <v>6000000</v>
      </c>
      <c r="L304" s="347"/>
      <c r="M304" s="217">
        <f t="shared" si="94"/>
        <v>0</v>
      </c>
      <c r="O304" s="218">
        <v>1</v>
      </c>
      <c r="P304" s="329">
        <f t="shared" si="95"/>
        <v>6000000</v>
      </c>
      <c r="R304" s="218">
        <f t="shared" si="98"/>
        <v>1</v>
      </c>
      <c r="S304" s="336">
        <f t="shared" si="96"/>
        <v>6000000</v>
      </c>
      <c r="T304" s="203">
        <f t="shared" si="99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3"/>
        <v>6960500</v>
      </c>
      <c r="I305" s="374">
        <v>2</v>
      </c>
      <c r="J305" s="96">
        <f t="shared" si="97"/>
        <v>6960500</v>
      </c>
      <c r="L305" s="347"/>
      <c r="M305" s="217">
        <f t="shared" si="94"/>
        <v>0</v>
      </c>
      <c r="O305" s="218">
        <v>2</v>
      </c>
      <c r="P305" s="329">
        <f t="shared" si="95"/>
        <v>6960500</v>
      </c>
      <c r="R305" s="218">
        <f t="shared" si="98"/>
        <v>2</v>
      </c>
      <c r="S305" s="336">
        <f t="shared" si="96"/>
        <v>6960500</v>
      </c>
      <c r="T305" s="203">
        <f t="shared" si="99"/>
        <v>1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3"/>
        <v>9000000</v>
      </c>
      <c r="I306" s="374">
        <v>1</v>
      </c>
      <c r="J306" s="96">
        <f t="shared" si="97"/>
        <v>9000000</v>
      </c>
      <c r="L306" s="347"/>
      <c r="M306" s="217">
        <f t="shared" si="94"/>
        <v>0</v>
      </c>
      <c r="O306" s="218">
        <v>1</v>
      </c>
      <c r="P306" s="329">
        <f t="shared" si="95"/>
        <v>9000000</v>
      </c>
      <c r="R306" s="218">
        <f t="shared" si="98"/>
        <v>1</v>
      </c>
      <c r="S306" s="336">
        <f t="shared" si="96"/>
        <v>9000000</v>
      </c>
      <c r="T306" s="203">
        <f t="shared" si="99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3"/>
        <v>17136000</v>
      </c>
      <c r="I307" s="374">
        <v>1</v>
      </c>
      <c r="J307" s="96">
        <f t="shared" si="97"/>
        <v>17136000</v>
      </c>
      <c r="L307" s="330"/>
      <c r="M307" s="217">
        <f t="shared" si="94"/>
        <v>0</v>
      </c>
      <c r="O307" s="218">
        <v>0</v>
      </c>
      <c r="P307" s="329">
        <f t="shared" si="95"/>
        <v>0</v>
      </c>
      <c r="R307" s="218">
        <f t="shared" si="98"/>
        <v>0</v>
      </c>
      <c r="S307" s="336">
        <f t="shared" si="96"/>
        <v>0</v>
      </c>
      <c r="T307" s="203">
        <f t="shared" si="99"/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3"/>
        <v>200000</v>
      </c>
      <c r="I308" s="374">
        <v>0</v>
      </c>
      <c r="J308" s="96">
        <f t="shared" si="97"/>
        <v>0</v>
      </c>
      <c r="L308" s="330"/>
      <c r="M308" s="217">
        <f t="shared" si="94"/>
        <v>0</v>
      </c>
      <c r="O308" s="218">
        <v>0</v>
      </c>
      <c r="P308" s="329">
        <f t="shared" si="95"/>
        <v>0</v>
      </c>
      <c r="R308" s="218">
        <f t="shared" si="98"/>
        <v>0</v>
      </c>
      <c r="S308" s="336">
        <f t="shared" si="96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3"/>
        <v>1795000</v>
      </c>
      <c r="I309" s="374">
        <v>1</v>
      </c>
      <c r="J309" s="96">
        <f t="shared" si="97"/>
        <v>1795000</v>
      </c>
      <c r="L309" s="347"/>
      <c r="M309" s="217">
        <f t="shared" si="94"/>
        <v>0</v>
      </c>
      <c r="O309" s="218">
        <v>1</v>
      </c>
      <c r="P309" s="329">
        <f t="shared" si="95"/>
        <v>1795000</v>
      </c>
      <c r="R309" s="218">
        <f t="shared" si="98"/>
        <v>1</v>
      </c>
      <c r="S309" s="336">
        <f t="shared" si="96"/>
        <v>1795000</v>
      </c>
      <c r="T309" s="203">
        <f t="shared" si="99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3"/>
        <v>1795000</v>
      </c>
      <c r="I310" s="374">
        <v>1</v>
      </c>
      <c r="J310" s="96">
        <f t="shared" si="97"/>
        <v>1795000</v>
      </c>
      <c r="L310" s="330"/>
      <c r="M310" s="217">
        <f t="shared" si="94"/>
        <v>0</v>
      </c>
      <c r="O310" s="218">
        <v>0</v>
      </c>
      <c r="P310" s="329">
        <f t="shared" si="95"/>
        <v>0</v>
      </c>
      <c r="R310" s="218">
        <f t="shared" si="98"/>
        <v>0</v>
      </c>
      <c r="S310" s="336">
        <f t="shared" si="96"/>
        <v>0</v>
      </c>
      <c r="T310" s="203">
        <f t="shared" si="99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3"/>
        <v>5389000</v>
      </c>
      <c r="I311" s="374">
        <v>317</v>
      </c>
      <c r="J311" s="96">
        <f t="shared" si="97"/>
        <v>5389000</v>
      </c>
      <c r="L311" s="347"/>
      <c r="M311" s="217">
        <f t="shared" si="94"/>
        <v>0</v>
      </c>
      <c r="O311" s="218">
        <v>316</v>
      </c>
      <c r="P311" s="329">
        <f t="shared" si="95"/>
        <v>5372000</v>
      </c>
      <c r="R311" s="218">
        <f t="shared" si="98"/>
        <v>316</v>
      </c>
      <c r="S311" s="336">
        <f t="shared" si="96"/>
        <v>5372000</v>
      </c>
      <c r="T311" s="203">
        <f t="shared" si="99"/>
        <v>0.99684542586750791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3"/>
        <v>5389000</v>
      </c>
      <c r="I312" s="374">
        <v>317</v>
      </c>
      <c r="J312" s="96">
        <f t="shared" si="97"/>
        <v>5389000</v>
      </c>
      <c r="L312" s="330"/>
      <c r="M312" s="217">
        <f t="shared" si="94"/>
        <v>0</v>
      </c>
      <c r="O312" s="218">
        <v>0</v>
      </c>
      <c r="P312" s="329">
        <f t="shared" si="95"/>
        <v>0</v>
      </c>
      <c r="R312" s="218">
        <f t="shared" si="98"/>
        <v>0</v>
      </c>
      <c r="S312" s="336">
        <f t="shared" si="96"/>
        <v>0</v>
      </c>
      <c r="T312" s="203">
        <f t="shared" si="99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3"/>
        <v>14612500</v>
      </c>
      <c r="I313" s="374">
        <v>14</v>
      </c>
      <c r="J313" s="96">
        <f t="shared" si="97"/>
        <v>14612500</v>
      </c>
      <c r="L313" s="347"/>
      <c r="M313" s="329">
        <f t="shared" si="94"/>
        <v>0</v>
      </c>
      <c r="O313" s="218">
        <v>14</v>
      </c>
      <c r="P313" s="329">
        <f t="shared" si="95"/>
        <v>14612500</v>
      </c>
      <c r="R313" s="218">
        <f t="shared" si="98"/>
        <v>14</v>
      </c>
      <c r="S313" s="336">
        <f t="shared" si="96"/>
        <v>14612500</v>
      </c>
      <c r="T313" s="203">
        <f t="shared" si="99"/>
        <v>1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3"/>
        <v>2530000</v>
      </c>
      <c r="I314" s="374">
        <v>1</v>
      </c>
      <c r="J314" s="96">
        <f t="shared" si="97"/>
        <v>2530000</v>
      </c>
      <c r="L314" s="330"/>
      <c r="M314" s="291">
        <f t="shared" si="94"/>
        <v>0</v>
      </c>
      <c r="O314" s="218">
        <v>0</v>
      </c>
      <c r="P314" s="329">
        <f t="shared" si="95"/>
        <v>0</v>
      </c>
      <c r="R314" s="218">
        <f t="shared" si="98"/>
        <v>0</v>
      </c>
      <c r="S314" s="336">
        <f t="shared" si="96"/>
        <v>0</v>
      </c>
      <c r="T314" s="203">
        <f t="shared" si="99"/>
        <v>0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3"/>
        <v>3060000</v>
      </c>
      <c r="I315" s="374">
        <v>4</v>
      </c>
      <c r="J315" s="96">
        <f t="shared" si="97"/>
        <v>3060000</v>
      </c>
      <c r="L315" s="347"/>
      <c r="M315" s="329">
        <f t="shared" si="94"/>
        <v>0</v>
      </c>
      <c r="O315" s="218">
        <v>4</v>
      </c>
      <c r="P315" s="329">
        <f t="shared" si="95"/>
        <v>3060000</v>
      </c>
      <c r="R315" s="218">
        <f t="shared" si="98"/>
        <v>4</v>
      </c>
      <c r="S315" s="336">
        <f t="shared" si="96"/>
        <v>3060000</v>
      </c>
      <c r="T315" s="203">
        <f t="shared" si="99"/>
        <v>1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3"/>
        <v>15065000</v>
      </c>
      <c r="I316" s="374">
        <v>23</v>
      </c>
      <c r="J316" s="96">
        <f t="shared" si="97"/>
        <v>15065000</v>
      </c>
      <c r="L316" s="347"/>
      <c r="M316" s="329">
        <f t="shared" si="94"/>
        <v>0</v>
      </c>
      <c r="O316" s="218">
        <v>22</v>
      </c>
      <c r="P316" s="329">
        <f t="shared" si="95"/>
        <v>14410000</v>
      </c>
      <c r="R316" s="218">
        <f t="shared" si="98"/>
        <v>22</v>
      </c>
      <c r="S316" s="336">
        <f t="shared" si="96"/>
        <v>14410000</v>
      </c>
      <c r="T316" s="203">
        <f t="shared" si="99"/>
        <v>0.95652173913043481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3"/>
        <v>10710000</v>
      </c>
      <c r="I317" s="374">
        <v>14</v>
      </c>
      <c r="J317" s="96">
        <f t="shared" si="97"/>
        <v>10710000</v>
      </c>
      <c r="L317" s="347"/>
      <c r="M317" s="329">
        <f t="shared" si="94"/>
        <v>0</v>
      </c>
      <c r="O317" s="218">
        <v>14</v>
      </c>
      <c r="P317" s="329">
        <f t="shared" si="95"/>
        <v>10710000</v>
      </c>
      <c r="R317" s="218">
        <f t="shared" si="98"/>
        <v>14</v>
      </c>
      <c r="S317" s="336">
        <f t="shared" si="96"/>
        <v>10710000</v>
      </c>
      <c r="T317" s="203">
        <f t="shared" si="99"/>
        <v>1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3"/>
        <v>22948905.600000001</v>
      </c>
      <c r="I318" s="374">
        <v>0</v>
      </c>
      <c r="J318" s="96">
        <f t="shared" si="97"/>
        <v>0</v>
      </c>
      <c r="L318" s="330"/>
      <c r="M318" s="329">
        <f t="shared" si="94"/>
        <v>0</v>
      </c>
      <c r="O318" s="218">
        <v>0</v>
      </c>
      <c r="P318" s="329">
        <f t="shared" si="95"/>
        <v>0</v>
      </c>
      <c r="R318" s="218">
        <f t="shared" si="98"/>
        <v>0</v>
      </c>
      <c r="S318" s="336">
        <f t="shared" si="96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3"/>
        <v>46710000</v>
      </c>
      <c r="I319" s="374">
        <v>2595</v>
      </c>
      <c r="J319" s="96">
        <f t="shared" si="97"/>
        <v>46710000</v>
      </c>
      <c r="L319" s="462"/>
      <c r="M319" s="329">
        <f t="shared" si="94"/>
        <v>0</v>
      </c>
      <c r="O319" s="218">
        <v>2595</v>
      </c>
      <c r="P319" s="329">
        <f t="shared" si="95"/>
        <v>46710000</v>
      </c>
      <c r="R319" s="218">
        <f t="shared" si="98"/>
        <v>2595</v>
      </c>
      <c r="S319" s="336">
        <f t="shared" si="96"/>
        <v>46710000</v>
      </c>
      <c r="T319" s="203">
        <f t="shared" si="99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3"/>
        <v>42414112.439999998</v>
      </c>
      <c r="I320" s="374">
        <v>2595</v>
      </c>
      <c r="J320" s="96">
        <f t="shared" si="97"/>
        <v>42414112.439999998</v>
      </c>
      <c r="L320" s="330"/>
      <c r="M320" s="329">
        <f t="shared" si="94"/>
        <v>0</v>
      </c>
      <c r="O320" s="218">
        <v>0</v>
      </c>
      <c r="P320" s="329">
        <f t="shared" si="95"/>
        <v>0</v>
      </c>
      <c r="R320" s="218">
        <f t="shared" si="98"/>
        <v>0</v>
      </c>
      <c r="S320" s="336">
        <f t="shared" si="96"/>
        <v>0</v>
      </c>
      <c r="T320" s="203">
        <f t="shared" si="99"/>
        <v>0</v>
      </c>
      <c r="V320" s="492"/>
    </row>
    <row r="321" spans="2:22" s="284" customFormat="1" ht="52.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3"/>
        <v>951000</v>
      </c>
      <c r="I321" s="374">
        <v>3500</v>
      </c>
      <c r="J321" s="96">
        <f t="shared" si="97"/>
        <v>5547500</v>
      </c>
      <c r="L321" s="347"/>
      <c r="M321" s="329">
        <f t="shared" si="94"/>
        <v>0</v>
      </c>
      <c r="O321" s="218">
        <v>967.6</v>
      </c>
      <c r="P321" s="329">
        <f t="shared" si="95"/>
        <v>1533646</v>
      </c>
      <c r="R321" s="218">
        <f t="shared" si="98"/>
        <v>967.6</v>
      </c>
      <c r="S321" s="336">
        <f t="shared" si="96"/>
        <v>1533646</v>
      </c>
      <c r="T321" s="203">
        <f t="shared" si="99"/>
        <v>0.27645714285714285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3"/>
        <v>684000</v>
      </c>
      <c r="I322" s="374">
        <v>112</v>
      </c>
      <c r="J322" s="96">
        <f t="shared" si="97"/>
        <v>504000</v>
      </c>
      <c r="L322" s="347"/>
      <c r="M322" s="329">
        <f t="shared" si="94"/>
        <v>0</v>
      </c>
      <c r="O322" s="218">
        <v>82</v>
      </c>
      <c r="P322" s="329">
        <f t="shared" si="95"/>
        <v>369000</v>
      </c>
      <c r="R322" s="218">
        <f t="shared" si="98"/>
        <v>82</v>
      </c>
      <c r="S322" s="336">
        <f t="shared" si="96"/>
        <v>369000</v>
      </c>
      <c r="T322" s="203">
        <f t="shared" si="99"/>
        <v>0.7321428571428571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3"/>
        <v>360000</v>
      </c>
      <c r="I323" s="374"/>
      <c r="J323" s="96">
        <f t="shared" si="97"/>
        <v>0</v>
      </c>
      <c r="L323" s="330"/>
      <c r="M323" s="329">
        <f t="shared" si="94"/>
        <v>0</v>
      </c>
      <c r="O323" s="218">
        <v>0</v>
      </c>
      <c r="P323" s="329">
        <f t="shared" si="95"/>
        <v>0</v>
      </c>
      <c r="R323" s="218">
        <f t="shared" si="98"/>
        <v>0</v>
      </c>
      <c r="S323" s="336">
        <f t="shared" si="96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3"/>
        <v>936000</v>
      </c>
      <c r="I324" s="374">
        <v>0</v>
      </c>
      <c r="J324" s="96">
        <f t="shared" si="97"/>
        <v>0</v>
      </c>
      <c r="L324" s="330"/>
      <c r="M324" s="329">
        <f t="shared" si="94"/>
        <v>0</v>
      </c>
      <c r="O324" s="218">
        <v>0</v>
      </c>
      <c r="P324" s="329">
        <f t="shared" si="95"/>
        <v>0</v>
      </c>
      <c r="R324" s="218">
        <f t="shared" si="98"/>
        <v>0</v>
      </c>
      <c r="S324" s="336">
        <f t="shared" si="96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3"/>
        <v>3600000</v>
      </c>
      <c r="I325" s="374">
        <v>5000</v>
      </c>
      <c r="J325" s="96">
        <f t="shared" si="97"/>
        <v>30000000</v>
      </c>
      <c r="L325" s="347"/>
      <c r="M325" s="329">
        <f t="shared" si="94"/>
        <v>0</v>
      </c>
      <c r="O325" s="218">
        <v>600</v>
      </c>
      <c r="P325" s="329">
        <f t="shared" si="95"/>
        <v>3600000</v>
      </c>
      <c r="R325" s="218">
        <f t="shared" si="98"/>
        <v>600</v>
      </c>
      <c r="S325" s="336">
        <f t="shared" si="96"/>
        <v>3600000</v>
      </c>
      <c r="T325" s="203">
        <f t="shared" si="99"/>
        <v>0.12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3"/>
        <v>360000</v>
      </c>
      <c r="I326" s="374">
        <v>300</v>
      </c>
      <c r="J326" s="96">
        <f t="shared" si="97"/>
        <v>540000</v>
      </c>
      <c r="L326" s="347"/>
      <c r="M326" s="329">
        <f t="shared" si="94"/>
        <v>0</v>
      </c>
      <c r="O326" s="218">
        <v>200</v>
      </c>
      <c r="P326" s="329">
        <f t="shared" si="95"/>
        <v>360000</v>
      </c>
      <c r="R326" s="218">
        <f t="shared" si="98"/>
        <v>200</v>
      </c>
      <c r="S326" s="336">
        <f t="shared" si="96"/>
        <v>360000</v>
      </c>
      <c r="T326" s="203">
        <f t="shared" si="99"/>
        <v>0.66666666666666663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3"/>
        <v>720000</v>
      </c>
      <c r="I327" s="374">
        <v>12</v>
      </c>
      <c r="J327" s="96">
        <f t="shared" si="97"/>
        <v>720000</v>
      </c>
      <c r="L327" s="347"/>
      <c r="M327" s="329">
        <f t="shared" si="94"/>
        <v>0</v>
      </c>
      <c r="O327" s="218">
        <v>12</v>
      </c>
      <c r="P327" s="329">
        <f t="shared" si="95"/>
        <v>720000</v>
      </c>
      <c r="R327" s="218">
        <f t="shared" si="98"/>
        <v>12</v>
      </c>
      <c r="S327" s="336">
        <f t="shared" si="96"/>
        <v>720000</v>
      </c>
      <c r="T327" s="203">
        <f t="shared" si="99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3"/>
        <v>3600000</v>
      </c>
      <c r="I328" s="374">
        <v>295.55</v>
      </c>
      <c r="J328" s="96">
        <f t="shared" si="97"/>
        <v>1773300</v>
      </c>
      <c r="L328" s="450"/>
      <c r="M328" s="329">
        <f t="shared" si="94"/>
        <v>0</v>
      </c>
      <c r="O328" s="218">
        <v>145.4</v>
      </c>
      <c r="P328" s="329">
        <f t="shared" si="95"/>
        <v>872400</v>
      </c>
      <c r="R328" s="218">
        <f t="shared" si="98"/>
        <v>145.4</v>
      </c>
      <c r="S328" s="336">
        <f t="shared" si="96"/>
        <v>872400</v>
      </c>
      <c r="T328" s="203">
        <f t="shared" si="99"/>
        <v>0.49196413466418543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3"/>
        <v>1290000</v>
      </c>
      <c r="I329" s="374">
        <v>6</v>
      </c>
      <c r="J329" s="96">
        <f t="shared" si="97"/>
        <v>1290000</v>
      </c>
      <c r="L329" s="347"/>
      <c r="M329" s="291">
        <f t="shared" si="94"/>
        <v>0</v>
      </c>
      <c r="O329" s="218">
        <v>4</v>
      </c>
      <c r="P329" s="329">
        <f t="shared" si="95"/>
        <v>860000</v>
      </c>
      <c r="R329" s="218">
        <f t="shared" si="98"/>
        <v>4</v>
      </c>
      <c r="S329" s="336">
        <f t="shared" si="96"/>
        <v>860000</v>
      </c>
      <c r="T329" s="203">
        <f t="shared" si="99"/>
        <v>0.66666666666666663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3"/>
        <v>24000000</v>
      </c>
      <c r="I330" s="374">
        <v>1</v>
      </c>
      <c r="J330" s="96">
        <f t="shared" si="97"/>
        <v>24000000</v>
      </c>
      <c r="L330" s="347"/>
      <c r="M330" s="291">
        <f t="shared" si="94"/>
        <v>0</v>
      </c>
      <c r="O330" s="218">
        <v>1</v>
      </c>
      <c r="P330" s="329">
        <f t="shared" si="95"/>
        <v>24000000</v>
      </c>
      <c r="R330" s="218">
        <f t="shared" si="98"/>
        <v>1</v>
      </c>
      <c r="S330" s="336">
        <f t="shared" si="96"/>
        <v>24000000</v>
      </c>
      <c r="T330" s="203">
        <f t="shared" si="99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3"/>
        <v>91963200</v>
      </c>
      <c r="I331" s="374">
        <v>96</v>
      </c>
      <c r="J331" s="96">
        <f t="shared" si="97"/>
        <v>78825600</v>
      </c>
      <c r="L331" s="347"/>
      <c r="M331" s="96">
        <f t="shared" si="94"/>
        <v>0</v>
      </c>
      <c r="O331" s="218">
        <v>60</v>
      </c>
      <c r="P331" s="329">
        <f t="shared" si="95"/>
        <v>49266000</v>
      </c>
      <c r="R331" s="218">
        <f t="shared" si="98"/>
        <v>60</v>
      </c>
      <c r="S331" s="336">
        <f t="shared" si="96"/>
        <v>49266000</v>
      </c>
      <c r="T331" s="203">
        <f t="shared" si="99"/>
        <v>0.625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3"/>
        <v>900000</v>
      </c>
      <c r="I332" s="374">
        <v>3</v>
      </c>
      <c r="J332" s="96">
        <f t="shared" si="97"/>
        <v>900000</v>
      </c>
      <c r="L332" s="347"/>
      <c r="M332" s="291">
        <f t="shared" si="94"/>
        <v>0</v>
      </c>
      <c r="O332" s="218">
        <v>3</v>
      </c>
      <c r="P332" s="329">
        <f t="shared" si="95"/>
        <v>900000</v>
      </c>
      <c r="R332" s="218">
        <f t="shared" si="98"/>
        <v>3</v>
      </c>
      <c r="S332" s="336">
        <f t="shared" si="96"/>
        <v>900000</v>
      </c>
      <c r="T332" s="203">
        <f t="shared" si="99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3"/>
        <v>1600000</v>
      </c>
      <c r="I333" s="374">
        <v>400</v>
      </c>
      <c r="J333" s="96">
        <f t="shared" si="97"/>
        <v>1600000</v>
      </c>
      <c r="L333" s="347"/>
      <c r="M333" s="96">
        <f t="shared" si="94"/>
        <v>0</v>
      </c>
      <c r="O333" s="218">
        <v>109</v>
      </c>
      <c r="P333" s="329">
        <f t="shared" si="95"/>
        <v>436000</v>
      </c>
      <c r="R333" s="218">
        <f t="shared" si="98"/>
        <v>109</v>
      </c>
      <c r="S333" s="336">
        <f t="shared" si="96"/>
        <v>436000</v>
      </c>
      <c r="T333" s="203">
        <f t="shared" si="99"/>
        <v>0.27250000000000002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3"/>
        <v>620000</v>
      </c>
      <c r="I334" s="374">
        <v>2</v>
      </c>
      <c r="J334" s="96">
        <f t="shared" si="97"/>
        <v>620000</v>
      </c>
      <c r="L334" s="347"/>
      <c r="M334" s="96">
        <f t="shared" si="94"/>
        <v>0</v>
      </c>
      <c r="O334" s="218">
        <v>2</v>
      </c>
      <c r="P334" s="329">
        <f t="shared" si="95"/>
        <v>620000</v>
      </c>
      <c r="R334" s="218">
        <f t="shared" si="98"/>
        <v>2</v>
      </c>
      <c r="S334" s="336">
        <f t="shared" si="96"/>
        <v>620000</v>
      </c>
      <c r="T334" s="203">
        <f t="shared" si="99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3"/>
        <v>500000</v>
      </c>
      <c r="I335" s="374">
        <v>500</v>
      </c>
      <c r="J335" s="96">
        <f t="shared" si="97"/>
        <v>500000</v>
      </c>
      <c r="L335" s="347"/>
      <c r="M335" s="96">
        <f t="shared" si="94"/>
        <v>0</v>
      </c>
      <c r="O335" s="218">
        <v>481.70000000000005</v>
      </c>
      <c r="P335" s="329">
        <f t="shared" si="95"/>
        <v>481700.00000000006</v>
      </c>
      <c r="R335" s="218">
        <f t="shared" si="98"/>
        <v>481.70000000000005</v>
      </c>
      <c r="S335" s="336">
        <f t="shared" si="96"/>
        <v>481700.00000000006</v>
      </c>
      <c r="T335" s="203">
        <f t="shared" si="99"/>
        <v>0.96340000000000015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3"/>
        <v>1896000</v>
      </c>
      <c r="I336" s="374">
        <v>8</v>
      </c>
      <c r="J336" s="96">
        <f t="shared" si="97"/>
        <v>1896000</v>
      </c>
      <c r="L336" s="347"/>
      <c r="M336" s="96">
        <f t="shared" si="94"/>
        <v>0</v>
      </c>
      <c r="O336" s="218">
        <v>5</v>
      </c>
      <c r="P336" s="329">
        <f t="shared" si="95"/>
        <v>1185000</v>
      </c>
      <c r="R336" s="218">
        <f t="shared" si="98"/>
        <v>5</v>
      </c>
      <c r="S336" s="336">
        <f t="shared" si="96"/>
        <v>1185000</v>
      </c>
      <c r="T336" s="203">
        <f t="shared" si="99"/>
        <v>0.625</v>
      </c>
      <c r="V336" s="492"/>
    </row>
    <row r="337" spans="2:22" s="284" customFormat="1" ht="67.5" customHeight="1">
      <c r="B337" s="100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3"/>
        <v>77218848</v>
      </c>
      <c r="I337" s="374">
        <v>28</v>
      </c>
      <c r="J337" s="96">
        <f t="shared" si="97"/>
        <v>77218848</v>
      </c>
      <c r="L337" s="347"/>
      <c r="M337" s="96">
        <f t="shared" si="94"/>
        <v>0</v>
      </c>
      <c r="O337" s="218">
        <v>28</v>
      </c>
      <c r="P337" s="329">
        <f t="shared" si="95"/>
        <v>77218848</v>
      </c>
      <c r="R337" s="218">
        <f t="shared" si="98"/>
        <v>28</v>
      </c>
      <c r="S337" s="336">
        <f t="shared" si="96"/>
        <v>77218848</v>
      </c>
      <c r="T337" s="203">
        <f t="shared" si="99"/>
        <v>1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3"/>
        <v>1750000</v>
      </c>
      <c r="I338" s="374">
        <v>1</v>
      </c>
      <c r="J338" s="96">
        <f t="shared" si="97"/>
        <v>1750000</v>
      </c>
      <c r="L338" s="347"/>
      <c r="M338" s="96">
        <f t="shared" si="94"/>
        <v>0</v>
      </c>
      <c r="O338" s="218">
        <v>1</v>
      </c>
      <c r="P338" s="329">
        <f t="shared" si="95"/>
        <v>1750000</v>
      </c>
      <c r="R338" s="218">
        <f t="shared" si="98"/>
        <v>1</v>
      </c>
      <c r="S338" s="336">
        <f t="shared" si="96"/>
        <v>1750000</v>
      </c>
      <c r="T338" s="203">
        <f t="shared" si="99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3"/>
        <v>11000000</v>
      </c>
      <c r="I339" s="374">
        <v>10000</v>
      </c>
      <c r="J339" s="96">
        <f t="shared" si="97"/>
        <v>11000000</v>
      </c>
      <c r="L339" s="347"/>
      <c r="M339" s="96">
        <f t="shared" si="94"/>
        <v>0</v>
      </c>
      <c r="O339" s="218">
        <v>10000</v>
      </c>
      <c r="P339" s="329">
        <f t="shared" si="95"/>
        <v>11000000</v>
      </c>
      <c r="R339" s="218">
        <f t="shared" si="98"/>
        <v>10000</v>
      </c>
      <c r="S339" s="336">
        <f t="shared" si="96"/>
        <v>11000000</v>
      </c>
      <c r="T339" s="203">
        <f t="shared" si="99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3"/>
        <v>9008400</v>
      </c>
      <c r="I340" s="374">
        <v>298.08203898583355</v>
      </c>
      <c r="J340" s="96">
        <f t="shared" si="97"/>
        <v>6713105.5999999577</v>
      </c>
      <c r="L340" s="450"/>
      <c r="M340" s="96">
        <f t="shared" si="94"/>
        <v>0</v>
      </c>
      <c r="O340" s="218">
        <v>215</v>
      </c>
      <c r="P340" s="329">
        <f t="shared" si="95"/>
        <v>4842015</v>
      </c>
      <c r="R340" s="218">
        <f t="shared" si="98"/>
        <v>215</v>
      </c>
      <c r="S340" s="336">
        <f t="shared" si="96"/>
        <v>4842015</v>
      </c>
      <c r="T340" s="203">
        <f t="shared" si="99"/>
        <v>0.72127794325178352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3"/>
        <v>8250000</v>
      </c>
      <c r="I341" s="374">
        <v>3</v>
      </c>
      <c r="J341" s="96">
        <f t="shared" si="97"/>
        <v>8250000</v>
      </c>
      <c r="L341" s="347"/>
      <c r="M341" s="96">
        <f t="shared" si="94"/>
        <v>0</v>
      </c>
      <c r="O341" s="218">
        <v>2</v>
      </c>
      <c r="P341" s="329">
        <f t="shared" si="95"/>
        <v>5500000</v>
      </c>
      <c r="R341" s="218">
        <f t="shared" si="98"/>
        <v>2</v>
      </c>
      <c r="S341" s="336">
        <f t="shared" si="96"/>
        <v>5500000</v>
      </c>
      <c r="T341" s="203">
        <f t="shared" si="99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3"/>
        <v>19488000</v>
      </c>
      <c r="I342" s="374">
        <v>4</v>
      </c>
      <c r="J342" s="96">
        <f t="shared" si="97"/>
        <v>19488000</v>
      </c>
      <c r="L342" s="347"/>
      <c r="M342" s="96">
        <f t="shared" si="94"/>
        <v>0</v>
      </c>
      <c r="O342" s="218">
        <v>3</v>
      </c>
      <c r="P342" s="329">
        <f t="shared" si="95"/>
        <v>14616000</v>
      </c>
      <c r="R342" s="218">
        <f t="shared" si="98"/>
        <v>3</v>
      </c>
      <c r="S342" s="336">
        <f t="shared" si="96"/>
        <v>14616000</v>
      </c>
      <c r="T342" s="203">
        <f t="shared" si="99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3"/>
        <v>19452000</v>
      </c>
      <c r="I343" s="374">
        <v>110</v>
      </c>
      <c r="J343" s="96">
        <f>+I343*F343</f>
        <v>35662000</v>
      </c>
      <c r="L343" s="463"/>
      <c r="M343" s="96">
        <f t="shared" si="94"/>
        <v>0</v>
      </c>
      <c r="O343" s="218">
        <v>68</v>
      </c>
      <c r="P343" s="329">
        <f t="shared" si="95"/>
        <v>22045600</v>
      </c>
      <c r="R343" s="218">
        <f t="shared" si="98"/>
        <v>68</v>
      </c>
      <c r="S343" s="336">
        <f t="shared" si="96"/>
        <v>22045600</v>
      </c>
      <c r="T343" s="203">
        <f t="shared" si="99"/>
        <v>0.61818181818181817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3"/>
        <v>42024000</v>
      </c>
      <c r="I344" s="374">
        <v>3000</v>
      </c>
      <c r="J344" s="96">
        <f t="shared" ref="J344:J365" si="100">+I344*F344</f>
        <v>42024000</v>
      </c>
      <c r="L344" s="347"/>
      <c r="M344" s="96">
        <f t="shared" si="94"/>
        <v>0</v>
      </c>
      <c r="O344" s="218">
        <v>2999.72</v>
      </c>
      <c r="P344" s="329">
        <f t="shared" si="95"/>
        <v>42020077.759999998</v>
      </c>
      <c r="R344" s="218">
        <f t="shared" si="98"/>
        <v>2999.72</v>
      </c>
      <c r="S344" s="336">
        <f t="shared" si="96"/>
        <v>42020077.759999998</v>
      </c>
      <c r="T344" s="203">
        <f t="shared" si="99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3"/>
        <v>6000000</v>
      </c>
      <c r="I345" s="374">
        <v>4</v>
      </c>
      <c r="J345" s="96">
        <f t="shared" si="100"/>
        <v>8000000</v>
      </c>
      <c r="L345" s="347"/>
      <c r="M345" s="96">
        <f t="shared" si="94"/>
        <v>0</v>
      </c>
      <c r="O345" s="218">
        <v>2</v>
      </c>
      <c r="P345" s="329">
        <f t="shared" si="95"/>
        <v>4000000</v>
      </c>
      <c r="R345" s="218">
        <f t="shared" si="98"/>
        <v>2</v>
      </c>
      <c r="S345" s="336">
        <f t="shared" si="96"/>
        <v>4000000</v>
      </c>
      <c r="T345" s="203">
        <f t="shared" si="99"/>
        <v>0.5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3"/>
        <v>8000000</v>
      </c>
      <c r="I346" s="374">
        <v>1</v>
      </c>
      <c r="J346" s="96">
        <f t="shared" si="100"/>
        <v>8000000</v>
      </c>
      <c r="L346" s="347"/>
      <c r="M346" s="96">
        <f t="shared" si="94"/>
        <v>0</v>
      </c>
      <c r="O346" s="218">
        <v>1</v>
      </c>
      <c r="P346" s="329">
        <f t="shared" si="95"/>
        <v>8000000</v>
      </c>
      <c r="R346" s="218">
        <f t="shared" si="98"/>
        <v>1</v>
      </c>
      <c r="S346" s="336">
        <f t="shared" si="96"/>
        <v>8000000</v>
      </c>
      <c r="T346" s="203">
        <f t="shared" si="99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3"/>
        <v>850000</v>
      </c>
      <c r="I347" s="374">
        <v>5</v>
      </c>
      <c r="J347" s="96">
        <f t="shared" si="100"/>
        <v>850000</v>
      </c>
      <c r="L347" s="347"/>
      <c r="M347" s="96">
        <f t="shared" si="94"/>
        <v>0</v>
      </c>
      <c r="O347" s="218">
        <v>4</v>
      </c>
      <c r="P347" s="329">
        <f t="shared" si="95"/>
        <v>680000</v>
      </c>
      <c r="R347" s="218">
        <f t="shared" si="98"/>
        <v>4</v>
      </c>
      <c r="S347" s="336">
        <f t="shared" si="96"/>
        <v>680000</v>
      </c>
      <c r="T347" s="203">
        <f t="shared" si="99"/>
        <v>0.8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3"/>
        <v>26243182</v>
      </c>
      <c r="I348" s="374">
        <v>2</v>
      </c>
      <c r="J348" s="96">
        <f t="shared" si="100"/>
        <v>26243182</v>
      </c>
      <c r="L348" s="347"/>
      <c r="M348" s="96">
        <f t="shared" si="94"/>
        <v>0</v>
      </c>
      <c r="O348" s="218">
        <v>2</v>
      </c>
      <c r="P348" s="329">
        <f t="shared" si="95"/>
        <v>26243182</v>
      </c>
      <c r="R348" s="218">
        <f t="shared" si="98"/>
        <v>2</v>
      </c>
      <c r="S348" s="336">
        <f t="shared" si="96"/>
        <v>26243182</v>
      </c>
      <c r="T348" s="203">
        <f t="shared" si="99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3"/>
        <v>40163180</v>
      </c>
      <c r="I349" s="374">
        <v>2</v>
      </c>
      <c r="J349" s="96">
        <f t="shared" si="100"/>
        <v>40163180</v>
      </c>
      <c r="L349" s="347"/>
      <c r="M349" s="96">
        <f t="shared" si="94"/>
        <v>0</v>
      </c>
      <c r="O349" s="218">
        <v>2</v>
      </c>
      <c r="P349" s="329">
        <f t="shared" si="95"/>
        <v>40163180</v>
      </c>
      <c r="R349" s="218">
        <f t="shared" si="98"/>
        <v>2</v>
      </c>
      <c r="S349" s="336">
        <f t="shared" si="96"/>
        <v>40163180</v>
      </c>
      <c r="T349" s="203">
        <f t="shared" si="99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3"/>
        <v>300000</v>
      </c>
      <c r="I350" s="374">
        <v>2</v>
      </c>
      <c r="J350" s="96">
        <f t="shared" si="100"/>
        <v>300000</v>
      </c>
      <c r="L350" s="347"/>
      <c r="M350" s="96">
        <f t="shared" si="94"/>
        <v>0</v>
      </c>
      <c r="O350" s="218">
        <v>2</v>
      </c>
      <c r="P350" s="329">
        <f t="shared" si="95"/>
        <v>300000</v>
      </c>
      <c r="R350" s="218">
        <f t="shared" si="98"/>
        <v>2</v>
      </c>
      <c r="S350" s="336">
        <f t="shared" si="96"/>
        <v>300000</v>
      </c>
      <c r="T350" s="203">
        <f t="shared" si="99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3"/>
        <v>4100000</v>
      </c>
      <c r="I351" s="374">
        <v>1</v>
      </c>
      <c r="J351" s="96">
        <f t="shared" si="100"/>
        <v>4100000</v>
      </c>
      <c r="L351" s="347"/>
      <c r="M351" s="96">
        <f t="shared" si="94"/>
        <v>0</v>
      </c>
      <c r="O351" s="218">
        <v>1</v>
      </c>
      <c r="P351" s="329">
        <f t="shared" si="95"/>
        <v>4100000</v>
      </c>
      <c r="R351" s="218">
        <f t="shared" si="98"/>
        <v>1</v>
      </c>
      <c r="S351" s="336">
        <f t="shared" si="96"/>
        <v>4100000</v>
      </c>
      <c r="T351" s="203">
        <f t="shared" si="99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3"/>
        <v>260000</v>
      </c>
      <c r="I352" s="374">
        <v>2</v>
      </c>
      <c r="J352" s="96">
        <f t="shared" si="100"/>
        <v>104000</v>
      </c>
      <c r="L352" s="347"/>
      <c r="M352" s="96">
        <f t="shared" si="94"/>
        <v>0</v>
      </c>
      <c r="O352" s="218">
        <v>2</v>
      </c>
      <c r="P352" s="329">
        <f t="shared" si="95"/>
        <v>104000</v>
      </c>
      <c r="R352" s="218">
        <f t="shared" si="98"/>
        <v>2</v>
      </c>
      <c r="S352" s="336">
        <f t="shared" si="96"/>
        <v>104000</v>
      </c>
      <c r="T352" s="203">
        <f t="shared" si="99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3"/>
        <v>360000</v>
      </c>
      <c r="I353" s="374">
        <v>10</v>
      </c>
      <c r="J353" s="96">
        <f t="shared" si="100"/>
        <v>360000</v>
      </c>
      <c r="L353" s="347"/>
      <c r="M353" s="96">
        <f t="shared" si="94"/>
        <v>0</v>
      </c>
      <c r="O353" s="218">
        <v>4</v>
      </c>
      <c r="P353" s="329">
        <f t="shared" si="95"/>
        <v>144000</v>
      </c>
      <c r="R353" s="218">
        <f t="shared" si="98"/>
        <v>4</v>
      </c>
      <c r="S353" s="336">
        <f t="shared" si="96"/>
        <v>144000</v>
      </c>
      <c r="T353" s="203">
        <f t="shared" si="99"/>
        <v>0.4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3"/>
        <v>150000</v>
      </c>
      <c r="I354" s="374">
        <v>1</v>
      </c>
      <c r="J354" s="96">
        <f t="shared" si="100"/>
        <v>150000</v>
      </c>
      <c r="L354" s="330"/>
      <c r="M354" s="96">
        <f t="shared" si="94"/>
        <v>0</v>
      </c>
      <c r="O354" s="218">
        <v>1</v>
      </c>
      <c r="P354" s="329">
        <f t="shared" si="95"/>
        <v>150000</v>
      </c>
      <c r="R354" s="218">
        <f t="shared" si="98"/>
        <v>1</v>
      </c>
      <c r="S354" s="336">
        <f t="shared" si="96"/>
        <v>150000</v>
      </c>
      <c r="T354" s="203">
        <f t="shared" si="99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3"/>
        <v>550000</v>
      </c>
      <c r="I355" s="374">
        <v>5</v>
      </c>
      <c r="J355" s="96">
        <f t="shared" si="100"/>
        <v>550000</v>
      </c>
      <c r="L355" s="347"/>
      <c r="M355" s="96">
        <f t="shared" si="94"/>
        <v>0</v>
      </c>
      <c r="O355" s="218">
        <v>4</v>
      </c>
      <c r="P355" s="329">
        <f t="shared" si="95"/>
        <v>440000</v>
      </c>
      <c r="R355" s="218">
        <f t="shared" si="98"/>
        <v>4</v>
      </c>
      <c r="S355" s="336">
        <f t="shared" si="96"/>
        <v>440000</v>
      </c>
      <c r="T355" s="203">
        <f t="shared" si="99"/>
        <v>0.8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3"/>
        <v>1750000</v>
      </c>
      <c r="I356" s="374">
        <v>5</v>
      </c>
      <c r="J356" s="96">
        <f t="shared" si="100"/>
        <v>1750000</v>
      </c>
      <c r="L356" s="347"/>
      <c r="M356" s="96">
        <f t="shared" si="94"/>
        <v>0</v>
      </c>
      <c r="O356" s="218">
        <v>5</v>
      </c>
      <c r="P356" s="329">
        <f t="shared" si="95"/>
        <v>1750000</v>
      </c>
      <c r="R356" s="218">
        <f t="shared" si="98"/>
        <v>5</v>
      </c>
      <c r="S356" s="336">
        <f t="shared" si="96"/>
        <v>1750000</v>
      </c>
      <c r="T356" s="203">
        <f t="shared" si="99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3"/>
        <v>750000</v>
      </c>
      <c r="I357" s="374">
        <v>10</v>
      </c>
      <c r="J357" s="96">
        <f t="shared" si="100"/>
        <v>750000</v>
      </c>
      <c r="L357" s="347"/>
      <c r="M357" s="96">
        <f t="shared" si="94"/>
        <v>0</v>
      </c>
      <c r="O357" s="218">
        <v>10</v>
      </c>
      <c r="P357" s="329">
        <f t="shared" si="95"/>
        <v>750000</v>
      </c>
      <c r="R357" s="218">
        <f t="shared" si="98"/>
        <v>10</v>
      </c>
      <c r="S357" s="336">
        <f t="shared" si="96"/>
        <v>750000</v>
      </c>
      <c r="T357" s="203">
        <f t="shared" si="99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3"/>
        <v>2150000</v>
      </c>
      <c r="I358" s="374">
        <v>4</v>
      </c>
      <c r="J358" s="96">
        <f t="shared" si="100"/>
        <v>1720000</v>
      </c>
      <c r="L358" s="347"/>
      <c r="M358" s="96">
        <f t="shared" si="94"/>
        <v>0</v>
      </c>
      <c r="O358" s="218">
        <v>4</v>
      </c>
      <c r="P358" s="329">
        <f t="shared" si="95"/>
        <v>1720000</v>
      </c>
      <c r="R358" s="218">
        <f t="shared" si="98"/>
        <v>4</v>
      </c>
      <c r="S358" s="336">
        <f t="shared" si="96"/>
        <v>1720000</v>
      </c>
      <c r="T358" s="203">
        <f t="shared" si="99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3"/>
        <v>50000</v>
      </c>
      <c r="I359" s="374">
        <v>10</v>
      </c>
      <c r="J359" s="96">
        <f t="shared" si="100"/>
        <v>50000</v>
      </c>
      <c r="L359" s="347"/>
      <c r="M359" s="96">
        <f t="shared" si="94"/>
        <v>0</v>
      </c>
      <c r="O359" s="218">
        <v>10</v>
      </c>
      <c r="P359" s="329">
        <f t="shared" si="95"/>
        <v>50000</v>
      </c>
      <c r="R359" s="218">
        <f t="shared" si="98"/>
        <v>10</v>
      </c>
      <c r="S359" s="336">
        <f t="shared" si="96"/>
        <v>50000</v>
      </c>
      <c r="T359" s="203">
        <f t="shared" si="99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3"/>
        <v>340000</v>
      </c>
      <c r="I360" s="374">
        <v>2</v>
      </c>
      <c r="J360" s="96">
        <f t="shared" si="100"/>
        <v>340000</v>
      </c>
      <c r="L360" s="347"/>
      <c r="M360" s="96">
        <f t="shared" si="94"/>
        <v>0</v>
      </c>
      <c r="O360" s="218">
        <v>2</v>
      </c>
      <c r="P360" s="329">
        <f t="shared" si="95"/>
        <v>340000</v>
      </c>
      <c r="R360" s="218">
        <f t="shared" si="98"/>
        <v>2</v>
      </c>
      <c r="S360" s="336">
        <f t="shared" si="96"/>
        <v>340000</v>
      </c>
      <c r="T360" s="203">
        <f t="shared" si="99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3"/>
        <v>1750000</v>
      </c>
      <c r="I361" s="374">
        <v>50</v>
      </c>
      <c r="J361" s="96">
        <f t="shared" si="100"/>
        <v>1750000</v>
      </c>
      <c r="L361" s="347"/>
      <c r="M361" s="96">
        <f t="shared" si="94"/>
        <v>0</v>
      </c>
      <c r="O361" s="218">
        <v>50</v>
      </c>
      <c r="P361" s="329">
        <f t="shared" si="95"/>
        <v>1750000</v>
      </c>
      <c r="R361" s="218">
        <f t="shared" si="98"/>
        <v>50</v>
      </c>
      <c r="S361" s="336">
        <f t="shared" si="96"/>
        <v>1750000</v>
      </c>
      <c r="T361" s="203">
        <f t="shared" si="99"/>
        <v>1</v>
      </c>
      <c r="V361" s="492"/>
    </row>
    <row r="362" spans="2:22" s="284" customFormat="1" ht="44.25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66" si="101">+E362*F362</f>
        <v>90000</v>
      </c>
      <c r="I362" s="374">
        <v>0</v>
      </c>
      <c r="J362" s="96">
        <f t="shared" si="100"/>
        <v>0</v>
      </c>
      <c r="L362" s="347"/>
      <c r="M362" s="96">
        <f t="shared" ref="M362:M366" si="102">+(L362)*F362</f>
        <v>0</v>
      </c>
      <c r="O362" s="218">
        <v>0</v>
      </c>
      <c r="P362" s="329">
        <f t="shared" ref="P362:P366" si="103">+O362*F362</f>
        <v>0</v>
      </c>
      <c r="R362" s="218">
        <f t="shared" si="98"/>
        <v>0</v>
      </c>
      <c r="S362" s="336">
        <f t="shared" ref="S362:S366" si="104">+R362*F362</f>
        <v>0</v>
      </c>
      <c r="T362" s="203">
        <v>0</v>
      </c>
      <c r="V362" s="492"/>
    </row>
    <row r="363" spans="2:22" s="284" customFormat="1" ht="41.2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1"/>
        <v>1200000</v>
      </c>
      <c r="I363" s="374">
        <v>1</v>
      </c>
      <c r="J363" s="96">
        <f t="shared" si="100"/>
        <v>1200000</v>
      </c>
      <c r="L363" s="347"/>
      <c r="M363" s="96">
        <f t="shared" si="102"/>
        <v>0</v>
      </c>
      <c r="O363" s="218">
        <v>1</v>
      </c>
      <c r="P363" s="329">
        <f t="shared" si="103"/>
        <v>1200000</v>
      </c>
      <c r="R363" s="218">
        <f t="shared" si="98"/>
        <v>1</v>
      </c>
      <c r="S363" s="336">
        <f t="shared" si="104"/>
        <v>1200000</v>
      </c>
      <c r="T363" s="203">
        <f t="shared" si="99"/>
        <v>1</v>
      </c>
      <c r="V363" s="492"/>
    </row>
    <row r="364" spans="2:22" s="284" customFormat="1" ht="43.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1"/>
        <v>555000</v>
      </c>
      <c r="I364" s="374">
        <v>3</v>
      </c>
      <c r="J364" s="96">
        <f t="shared" si="100"/>
        <v>555000</v>
      </c>
      <c r="L364" s="347"/>
      <c r="M364" s="96">
        <f t="shared" si="102"/>
        <v>0</v>
      </c>
      <c r="O364" s="218">
        <v>3</v>
      </c>
      <c r="P364" s="329">
        <f t="shared" si="103"/>
        <v>555000</v>
      </c>
      <c r="R364" s="218">
        <f t="shared" ref="R364:R365" si="105">+L364+O364</f>
        <v>3</v>
      </c>
      <c r="S364" s="336">
        <f t="shared" si="104"/>
        <v>555000</v>
      </c>
      <c r="T364" s="203">
        <f t="shared" si="99"/>
        <v>1</v>
      </c>
      <c r="V364" s="492"/>
    </row>
    <row r="365" spans="2:22" s="284" customFormat="1" ht="45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1"/>
        <v>3780000</v>
      </c>
      <c r="I365" s="374">
        <v>9</v>
      </c>
      <c r="J365" s="96">
        <f t="shared" si="100"/>
        <v>5670000</v>
      </c>
      <c r="L365" s="347"/>
      <c r="M365" s="96">
        <f t="shared" si="102"/>
        <v>0</v>
      </c>
      <c r="O365" s="218">
        <v>6</v>
      </c>
      <c r="P365" s="329">
        <f t="shared" si="103"/>
        <v>3780000</v>
      </c>
      <c r="R365" s="218">
        <f t="shared" si="105"/>
        <v>6</v>
      </c>
      <c r="S365" s="336">
        <f t="shared" si="104"/>
        <v>3780000</v>
      </c>
      <c r="T365" s="203">
        <f t="shared" ref="T365" si="106">+S365/J365</f>
        <v>0.66666666666666663</v>
      </c>
      <c r="V365" s="492"/>
    </row>
    <row r="366" spans="2:22" s="284" customFormat="1" ht="57.75" customHeight="1" thickBot="1">
      <c r="B366" s="204">
        <v>13.69</v>
      </c>
      <c r="C366" s="195" t="s">
        <v>378</v>
      </c>
      <c r="D366" s="250" t="s">
        <v>318</v>
      </c>
      <c r="E366" s="235">
        <v>3</v>
      </c>
      <c r="F366" s="206">
        <v>1365000</v>
      </c>
      <c r="G366" s="97">
        <f t="shared" si="101"/>
        <v>4095000</v>
      </c>
      <c r="I366" s="375">
        <v>1</v>
      </c>
      <c r="J366" s="97">
        <f>+I366*F366</f>
        <v>1365000</v>
      </c>
      <c r="L366" s="428"/>
      <c r="M366" s="358">
        <f t="shared" si="102"/>
        <v>0</v>
      </c>
      <c r="O366" s="237">
        <v>0</v>
      </c>
      <c r="P366" s="348">
        <f t="shared" si="103"/>
        <v>0</v>
      </c>
      <c r="R366" s="237">
        <f>+L366+O366</f>
        <v>0</v>
      </c>
      <c r="S366" s="349">
        <f t="shared" si="104"/>
        <v>0</v>
      </c>
      <c r="T366" s="213">
        <f>+S366/J366</f>
        <v>0</v>
      </c>
      <c r="V366" s="492"/>
    </row>
    <row r="367" spans="2:22" s="284" customFormat="1" ht="12.6" customHeight="1" thickBot="1">
      <c r="B367" s="350"/>
      <c r="C367" s="359"/>
      <c r="D367" s="350"/>
      <c r="E367" s="352"/>
      <c r="F367" s="353"/>
      <c r="G367" s="113"/>
      <c r="I367" s="292"/>
      <c r="J367" s="113"/>
      <c r="L367" s="464"/>
      <c r="M367" s="360"/>
      <c r="O367" s="361"/>
      <c r="P367" s="355"/>
      <c r="R367" s="356"/>
      <c r="S367" s="355"/>
      <c r="T367" s="300"/>
      <c r="V367" s="492"/>
    </row>
    <row r="368" spans="2:22" s="284" customFormat="1" ht="35.25" customHeight="1" thickBot="1">
      <c r="B368" s="733" t="s">
        <v>490</v>
      </c>
      <c r="C368" s="734"/>
      <c r="D368" s="734"/>
      <c r="E368" s="734"/>
      <c r="F368" s="734"/>
      <c r="G368" s="362"/>
      <c r="H368" s="363"/>
      <c r="I368" s="397"/>
      <c r="J368" s="482">
        <f>SUM(J369:J405)</f>
        <v>787293114.15999997</v>
      </c>
      <c r="L368" s="465"/>
      <c r="M368" s="482">
        <f>SUM(M369:M405)</f>
        <v>0</v>
      </c>
      <c r="O368" s="364"/>
      <c r="P368" s="488">
        <f>SUM(P369:P405)</f>
        <v>643675066.76999998</v>
      </c>
      <c r="Q368" s="365"/>
      <c r="R368" s="366"/>
      <c r="S368" s="52">
        <f>SUM(S369:S405)</f>
        <v>643675066.76999998</v>
      </c>
      <c r="T368" s="367"/>
      <c r="V368" s="492"/>
    </row>
    <row r="369" spans="2:22" s="284" customFormat="1" ht="64.900000000000006" customHeight="1">
      <c r="B369" s="368" t="s">
        <v>469</v>
      </c>
      <c r="C369" s="171" t="s">
        <v>463</v>
      </c>
      <c r="D369" s="169" t="s">
        <v>4</v>
      </c>
      <c r="E369" s="369"/>
      <c r="F369" s="168">
        <v>836782</v>
      </c>
      <c r="G369" s="370"/>
      <c r="I369" s="432">
        <v>24.5</v>
      </c>
      <c r="J369" s="95">
        <f>+I369*F369</f>
        <v>20501159</v>
      </c>
      <c r="L369" s="371"/>
      <c r="M369" s="448">
        <f>+L369*F369</f>
        <v>0</v>
      </c>
      <c r="O369" s="371">
        <v>24.5</v>
      </c>
      <c r="P369" s="327">
        <f t="shared" ref="P369:P404" si="107">+O369*F369</f>
        <v>20501159</v>
      </c>
      <c r="R369" s="371">
        <f>+L369+O369</f>
        <v>24.5</v>
      </c>
      <c r="S369" s="467">
        <f>+R369*F369</f>
        <v>20501159</v>
      </c>
      <c r="T369" s="372">
        <f>+S369/J369</f>
        <v>1</v>
      </c>
      <c r="V369" s="492"/>
    </row>
    <row r="370" spans="2:22" s="284" customFormat="1" ht="64.900000000000006" customHeight="1">
      <c r="B370" s="162" t="s">
        <v>470</v>
      </c>
      <c r="C370" s="165" t="s">
        <v>471</v>
      </c>
      <c r="D370" s="163" t="s">
        <v>3</v>
      </c>
      <c r="E370" s="228"/>
      <c r="F370" s="61">
        <v>37585</v>
      </c>
      <c r="G370" s="373"/>
      <c r="I370" s="380">
        <v>198.05</v>
      </c>
      <c r="J370" s="96">
        <f>+I370*F370</f>
        <v>7443709.25</v>
      </c>
      <c r="L370" s="340"/>
      <c r="M370" s="96">
        <f>+L370*F370</f>
        <v>0</v>
      </c>
      <c r="O370" s="374">
        <v>0</v>
      </c>
      <c r="P370" s="329">
        <f t="shared" si="107"/>
        <v>0</v>
      </c>
      <c r="R370" s="374">
        <f>+L370+O370</f>
        <v>0</v>
      </c>
      <c r="S370" s="468">
        <f>+R370*F370</f>
        <v>0</v>
      </c>
      <c r="T370" s="203">
        <f>+S370/J370</f>
        <v>0</v>
      </c>
      <c r="V370" s="492"/>
    </row>
    <row r="371" spans="2:22" s="284" customFormat="1" ht="64.900000000000006" customHeight="1">
      <c r="B371" s="100" t="s">
        <v>472</v>
      </c>
      <c r="C371" s="165" t="s">
        <v>473</v>
      </c>
      <c r="D371" s="163" t="s">
        <v>4</v>
      </c>
      <c r="E371" s="228"/>
      <c r="F371" s="61">
        <v>18094</v>
      </c>
      <c r="G371" s="373"/>
      <c r="I371" s="380">
        <v>12564.83</v>
      </c>
      <c r="J371" s="96">
        <f t="shared" ref="J371:J405" si="108">+I371*F371</f>
        <v>227348034.02000001</v>
      </c>
      <c r="L371" s="340"/>
      <c r="M371" s="96">
        <f t="shared" ref="M371:M404" si="109">+L371*F371</f>
        <v>0</v>
      </c>
      <c r="O371" s="374">
        <v>12564.81</v>
      </c>
      <c r="P371" s="329">
        <f t="shared" si="107"/>
        <v>227347672.13999999</v>
      </c>
      <c r="R371" s="374">
        <f t="shared" ref="R371:R405" si="110">+L371+O371</f>
        <v>12564.81</v>
      </c>
      <c r="S371" s="468">
        <f t="shared" ref="S371:S404" si="111">+R371*F371</f>
        <v>227347672.13999999</v>
      </c>
      <c r="T371" s="203">
        <f t="shared" ref="T371:T395" si="112">+S371/J371</f>
        <v>0.99999840825542397</v>
      </c>
      <c r="V371" s="492"/>
    </row>
    <row r="372" spans="2:22" s="284" customFormat="1" ht="64.900000000000006" customHeight="1">
      <c r="B372" s="162" t="s">
        <v>417</v>
      </c>
      <c r="C372" s="165" t="s">
        <v>418</v>
      </c>
      <c r="D372" s="163" t="s">
        <v>466</v>
      </c>
      <c r="E372" s="228"/>
      <c r="F372" s="61">
        <v>3634324</v>
      </c>
      <c r="G372" s="373"/>
      <c r="I372" s="380">
        <v>25</v>
      </c>
      <c r="J372" s="96">
        <f t="shared" si="108"/>
        <v>90858100</v>
      </c>
      <c r="L372" s="374"/>
      <c r="M372" s="96">
        <f t="shared" si="109"/>
        <v>0</v>
      </c>
      <c r="O372" s="374">
        <v>25</v>
      </c>
      <c r="P372" s="329">
        <f t="shared" si="107"/>
        <v>90858100</v>
      </c>
      <c r="R372" s="374">
        <f t="shared" si="110"/>
        <v>25</v>
      </c>
      <c r="S372" s="468">
        <f t="shared" si="111"/>
        <v>90858100</v>
      </c>
      <c r="T372" s="203">
        <f t="shared" si="112"/>
        <v>1</v>
      </c>
      <c r="V372" s="492"/>
    </row>
    <row r="373" spans="2:22" s="284" customFormat="1" ht="64.900000000000006" customHeight="1">
      <c r="B373" s="162" t="s">
        <v>425</v>
      </c>
      <c r="C373" s="165" t="s">
        <v>426</v>
      </c>
      <c r="D373" s="163" t="s">
        <v>466</v>
      </c>
      <c r="E373" s="228"/>
      <c r="F373" s="61">
        <v>382762</v>
      </c>
      <c r="G373" s="373"/>
      <c r="I373" s="380">
        <v>24</v>
      </c>
      <c r="J373" s="96">
        <f t="shared" si="108"/>
        <v>9186288</v>
      </c>
      <c r="L373" s="374"/>
      <c r="M373" s="96">
        <f t="shared" si="109"/>
        <v>0</v>
      </c>
      <c r="O373" s="374">
        <v>24</v>
      </c>
      <c r="P373" s="329">
        <f t="shared" si="107"/>
        <v>9186288</v>
      </c>
      <c r="R373" s="374">
        <f t="shared" si="110"/>
        <v>24</v>
      </c>
      <c r="S373" s="468">
        <f t="shared" si="111"/>
        <v>9186288</v>
      </c>
      <c r="T373" s="203">
        <f t="shared" si="112"/>
        <v>1</v>
      </c>
      <c r="V373" s="492"/>
    </row>
    <row r="374" spans="2:22" s="284" customFormat="1" ht="64.900000000000006" customHeight="1">
      <c r="B374" s="162" t="s">
        <v>428</v>
      </c>
      <c r="C374" s="165" t="s">
        <v>427</v>
      </c>
      <c r="D374" s="163" t="s">
        <v>466</v>
      </c>
      <c r="E374" s="228"/>
      <c r="F374" s="61">
        <v>1521523</v>
      </c>
      <c r="G374" s="373"/>
      <c r="I374" s="380">
        <v>5</v>
      </c>
      <c r="J374" s="96">
        <f t="shared" si="108"/>
        <v>7607615</v>
      </c>
      <c r="L374" s="374"/>
      <c r="M374" s="96">
        <f t="shared" si="109"/>
        <v>0</v>
      </c>
      <c r="O374" s="374">
        <v>5</v>
      </c>
      <c r="P374" s="329">
        <f t="shared" si="107"/>
        <v>7607615</v>
      </c>
      <c r="R374" s="374">
        <f t="shared" si="110"/>
        <v>5</v>
      </c>
      <c r="S374" s="468">
        <f t="shared" si="111"/>
        <v>7607615</v>
      </c>
      <c r="T374" s="203">
        <f t="shared" si="112"/>
        <v>1</v>
      </c>
      <c r="V374" s="492"/>
    </row>
    <row r="375" spans="2:22" s="284" customFormat="1" ht="64.900000000000006" customHeight="1">
      <c r="B375" s="100" t="s">
        <v>429</v>
      </c>
      <c r="C375" s="165" t="s">
        <v>430</v>
      </c>
      <c r="D375" s="163" t="s">
        <v>466</v>
      </c>
      <c r="E375" s="228"/>
      <c r="F375" s="61">
        <v>5027657</v>
      </c>
      <c r="G375" s="373"/>
      <c r="I375" s="380">
        <v>2</v>
      </c>
      <c r="J375" s="96">
        <f t="shared" si="108"/>
        <v>10055314</v>
      </c>
      <c r="L375" s="374"/>
      <c r="M375" s="96">
        <f t="shared" si="109"/>
        <v>0</v>
      </c>
      <c r="O375" s="374">
        <v>2</v>
      </c>
      <c r="P375" s="329">
        <f t="shared" si="107"/>
        <v>10055314</v>
      </c>
      <c r="R375" s="374">
        <f t="shared" si="110"/>
        <v>2</v>
      </c>
      <c r="S375" s="468">
        <f t="shared" si="111"/>
        <v>10055314</v>
      </c>
      <c r="T375" s="203">
        <f t="shared" si="112"/>
        <v>1</v>
      </c>
      <c r="V375" s="492"/>
    </row>
    <row r="376" spans="2:22" s="284" customFormat="1" ht="64.900000000000006" customHeight="1">
      <c r="B376" s="100" t="s">
        <v>431</v>
      </c>
      <c r="C376" s="165" t="s">
        <v>432</v>
      </c>
      <c r="D376" s="163" t="s">
        <v>466</v>
      </c>
      <c r="E376" s="228"/>
      <c r="F376" s="61">
        <v>16437848</v>
      </c>
      <c r="G376" s="373"/>
      <c r="I376" s="380">
        <v>1</v>
      </c>
      <c r="J376" s="96">
        <f t="shared" si="108"/>
        <v>16437848</v>
      </c>
      <c r="L376" s="374"/>
      <c r="M376" s="96">
        <f t="shared" si="109"/>
        <v>0</v>
      </c>
      <c r="O376" s="374">
        <v>1</v>
      </c>
      <c r="P376" s="329">
        <f t="shared" si="107"/>
        <v>16437848</v>
      </c>
      <c r="R376" s="374">
        <f t="shared" si="110"/>
        <v>1</v>
      </c>
      <c r="S376" s="468">
        <f t="shared" si="111"/>
        <v>16437848</v>
      </c>
      <c r="T376" s="203">
        <f t="shared" si="112"/>
        <v>1</v>
      </c>
      <c r="V376" s="492"/>
    </row>
    <row r="377" spans="2:22" s="284" customFormat="1" ht="64.900000000000006" customHeight="1">
      <c r="B377" s="100" t="s">
        <v>433</v>
      </c>
      <c r="C377" s="165" t="s">
        <v>434</v>
      </c>
      <c r="D377" s="163" t="s">
        <v>101</v>
      </c>
      <c r="E377" s="228"/>
      <c r="F377" s="61">
        <v>68630</v>
      </c>
      <c r="G377" s="373"/>
      <c r="I377" s="380">
        <v>242.65</v>
      </c>
      <c r="J377" s="96">
        <f t="shared" si="108"/>
        <v>16653069.5</v>
      </c>
      <c r="L377" s="374"/>
      <c r="M377" s="96">
        <f t="shared" si="109"/>
        <v>0</v>
      </c>
      <c r="O377" s="374">
        <v>242.65</v>
      </c>
      <c r="P377" s="329">
        <f t="shared" si="107"/>
        <v>16653069.5</v>
      </c>
      <c r="R377" s="374">
        <f t="shared" si="110"/>
        <v>242.65</v>
      </c>
      <c r="S377" s="468">
        <f t="shared" si="111"/>
        <v>16653069.5</v>
      </c>
      <c r="T377" s="203">
        <f t="shared" si="112"/>
        <v>1</v>
      </c>
      <c r="V377" s="492"/>
    </row>
    <row r="378" spans="2:22" s="284" customFormat="1" ht="64.900000000000006" customHeight="1">
      <c r="B378" s="100" t="s">
        <v>435</v>
      </c>
      <c r="C378" s="165" t="s">
        <v>436</v>
      </c>
      <c r="D378" s="163" t="s">
        <v>117</v>
      </c>
      <c r="E378" s="228"/>
      <c r="F378" s="61">
        <v>152152</v>
      </c>
      <c r="G378" s="373"/>
      <c r="I378" s="380">
        <v>3</v>
      </c>
      <c r="J378" s="96">
        <f t="shared" si="108"/>
        <v>456456</v>
      </c>
      <c r="L378" s="374"/>
      <c r="M378" s="96">
        <f t="shared" si="109"/>
        <v>0</v>
      </c>
      <c r="O378" s="374">
        <v>3</v>
      </c>
      <c r="P378" s="329">
        <f t="shared" si="107"/>
        <v>456456</v>
      </c>
      <c r="R378" s="374">
        <f t="shared" si="110"/>
        <v>3</v>
      </c>
      <c r="S378" s="468">
        <f t="shared" si="111"/>
        <v>456456</v>
      </c>
      <c r="T378" s="203">
        <f t="shared" si="112"/>
        <v>1</v>
      </c>
      <c r="V378" s="492"/>
    </row>
    <row r="379" spans="2:22" s="284" customFormat="1" ht="64.900000000000006" customHeight="1">
      <c r="B379" s="100" t="s">
        <v>437</v>
      </c>
      <c r="C379" s="165" t="s">
        <v>438</v>
      </c>
      <c r="D379" s="163" t="s">
        <v>466</v>
      </c>
      <c r="E379" s="228"/>
      <c r="F379" s="61">
        <v>109291</v>
      </c>
      <c r="G379" s="373"/>
      <c r="I379" s="380">
        <v>2</v>
      </c>
      <c r="J379" s="96">
        <f t="shared" si="108"/>
        <v>218582</v>
      </c>
      <c r="L379" s="374"/>
      <c r="M379" s="96">
        <f t="shared" si="109"/>
        <v>0</v>
      </c>
      <c r="O379" s="374">
        <v>2</v>
      </c>
      <c r="P379" s="329">
        <f t="shared" si="107"/>
        <v>218582</v>
      </c>
      <c r="R379" s="374">
        <f t="shared" si="110"/>
        <v>2</v>
      </c>
      <c r="S379" s="468">
        <f t="shared" si="111"/>
        <v>218582</v>
      </c>
      <c r="T379" s="203">
        <f t="shared" si="112"/>
        <v>1</v>
      </c>
      <c r="V379" s="492"/>
    </row>
    <row r="380" spans="2:22" s="284" customFormat="1" ht="64.900000000000006" customHeight="1">
      <c r="B380" s="100" t="s">
        <v>439</v>
      </c>
      <c r="C380" s="165" t="s">
        <v>440</v>
      </c>
      <c r="D380" s="163" t="s">
        <v>117</v>
      </c>
      <c r="E380" s="228"/>
      <c r="F380" s="61">
        <v>170197</v>
      </c>
      <c r="G380" s="373"/>
      <c r="I380" s="380">
        <v>2</v>
      </c>
      <c r="J380" s="96">
        <f t="shared" si="108"/>
        <v>340394</v>
      </c>
      <c r="L380" s="374"/>
      <c r="M380" s="96">
        <f t="shared" si="109"/>
        <v>0</v>
      </c>
      <c r="O380" s="374">
        <v>2</v>
      </c>
      <c r="P380" s="329">
        <f t="shared" si="107"/>
        <v>340394</v>
      </c>
      <c r="R380" s="374">
        <f t="shared" si="110"/>
        <v>2</v>
      </c>
      <c r="S380" s="468">
        <f t="shared" si="111"/>
        <v>340394</v>
      </c>
      <c r="T380" s="203">
        <f t="shared" si="112"/>
        <v>1</v>
      </c>
      <c r="V380" s="492"/>
    </row>
    <row r="381" spans="2:22" s="284" customFormat="1" ht="64.900000000000006" customHeight="1">
      <c r="B381" s="100" t="s">
        <v>441</v>
      </c>
      <c r="C381" s="165" t="s">
        <v>442</v>
      </c>
      <c r="D381" s="163" t="s">
        <v>466</v>
      </c>
      <c r="E381" s="228"/>
      <c r="F381" s="61">
        <v>712103</v>
      </c>
      <c r="G381" s="373"/>
      <c r="I381" s="380">
        <v>2</v>
      </c>
      <c r="J381" s="96">
        <f t="shared" si="108"/>
        <v>1424206</v>
      </c>
      <c r="L381" s="374"/>
      <c r="M381" s="96">
        <f t="shared" si="109"/>
        <v>0</v>
      </c>
      <c r="O381" s="374">
        <v>2</v>
      </c>
      <c r="P381" s="329">
        <f t="shared" si="107"/>
        <v>1424206</v>
      </c>
      <c r="R381" s="374">
        <f t="shared" si="110"/>
        <v>2</v>
      </c>
      <c r="S381" s="468">
        <f t="shared" si="111"/>
        <v>1424206</v>
      </c>
      <c r="T381" s="203">
        <f t="shared" si="112"/>
        <v>1</v>
      </c>
      <c r="V381" s="492"/>
    </row>
    <row r="382" spans="2:22" s="284" customFormat="1" ht="64.900000000000006" customHeight="1">
      <c r="B382" s="100" t="s">
        <v>443</v>
      </c>
      <c r="C382" s="165" t="s">
        <v>487</v>
      </c>
      <c r="D382" s="163" t="s">
        <v>466</v>
      </c>
      <c r="E382" s="228"/>
      <c r="F382" s="61">
        <v>54362</v>
      </c>
      <c r="G382" s="373"/>
      <c r="I382" s="380">
        <v>2</v>
      </c>
      <c r="J382" s="96">
        <f t="shared" si="108"/>
        <v>108724</v>
      </c>
      <c r="L382" s="374"/>
      <c r="M382" s="96">
        <f t="shared" si="109"/>
        <v>0</v>
      </c>
      <c r="O382" s="374">
        <v>2</v>
      </c>
      <c r="P382" s="329">
        <f t="shared" si="107"/>
        <v>108724</v>
      </c>
      <c r="R382" s="374">
        <f t="shared" si="110"/>
        <v>2</v>
      </c>
      <c r="S382" s="468">
        <f t="shared" si="111"/>
        <v>108724</v>
      </c>
      <c r="T382" s="203">
        <f t="shared" si="112"/>
        <v>1</v>
      </c>
      <c r="V382" s="492"/>
    </row>
    <row r="383" spans="2:22" s="284" customFormat="1" ht="64.900000000000006" customHeight="1">
      <c r="B383" s="100" t="s">
        <v>444</v>
      </c>
      <c r="C383" s="165" t="s">
        <v>445</v>
      </c>
      <c r="D383" s="163" t="s">
        <v>466</v>
      </c>
      <c r="E383" s="228"/>
      <c r="F383" s="61">
        <v>55311</v>
      </c>
      <c r="G383" s="373"/>
      <c r="I383" s="380">
        <v>4</v>
      </c>
      <c r="J383" s="96">
        <f t="shared" si="108"/>
        <v>221244</v>
      </c>
      <c r="L383" s="374"/>
      <c r="M383" s="96">
        <f t="shared" si="109"/>
        <v>0</v>
      </c>
      <c r="O383" s="374">
        <v>4</v>
      </c>
      <c r="P383" s="329">
        <f t="shared" si="107"/>
        <v>221244</v>
      </c>
      <c r="R383" s="374">
        <f t="shared" si="110"/>
        <v>4</v>
      </c>
      <c r="S383" s="468">
        <f t="shared" si="111"/>
        <v>221244</v>
      </c>
      <c r="T383" s="203">
        <f t="shared" si="112"/>
        <v>1</v>
      </c>
      <c r="V383" s="492"/>
    </row>
    <row r="384" spans="2:22" s="284" customFormat="1" ht="64.900000000000006" customHeight="1">
      <c r="B384" s="100" t="s">
        <v>447</v>
      </c>
      <c r="C384" s="165" t="s">
        <v>446</v>
      </c>
      <c r="D384" s="163" t="s">
        <v>466</v>
      </c>
      <c r="E384" s="228"/>
      <c r="F384" s="61">
        <v>87382</v>
      </c>
      <c r="G384" s="373"/>
      <c r="I384" s="380">
        <v>6</v>
      </c>
      <c r="J384" s="96">
        <f t="shared" si="108"/>
        <v>524292</v>
      </c>
      <c r="L384" s="374"/>
      <c r="M384" s="96">
        <f t="shared" si="109"/>
        <v>0</v>
      </c>
      <c r="O384" s="374">
        <v>6</v>
      </c>
      <c r="P384" s="329">
        <f t="shared" si="107"/>
        <v>524292</v>
      </c>
      <c r="R384" s="374">
        <f t="shared" si="110"/>
        <v>6</v>
      </c>
      <c r="S384" s="468">
        <f t="shared" si="111"/>
        <v>524292</v>
      </c>
      <c r="T384" s="203">
        <f t="shared" si="112"/>
        <v>1</v>
      </c>
      <c r="V384" s="492"/>
    </row>
    <row r="385" spans="2:22" s="284" customFormat="1" ht="64.900000000000006" customHeight="1">
      <c r="B385" s="100" t="s">
        <v>448</v>
      </c>
      <c r="C385" s="165" t="s">
        <v>449</v>
      </c>
      <c r="D385" s="163" t="s">
        <v>466</v>
      </c>
      <c r="E385" s="228"/>
      <c r="F385" s="61">
        <v>2635455</v>
      </c>
      <c r="G385" s="373"/>
      <c r="I385" s="380">
        <v>1</v>
      </c>
      <c r="J385" s="96">
        <f t="shared" si="108"/>
        <v>2635455</v>
      </c>
      <c r="L385" s="374"/>
      <c r="M385" s="96">
        <f t="shared" si="109"/>
        <v>0</v>
      </c>
      <c r="O385" s="374">
        <v>1</v>
      </c>
      <c r="P385" s="329">
        <f t="shared" si="107"/>
        <v>2635455</v>
      </c>
      <c r="R385" s="374">
        <f t="shared" si="110"/>
        <v>1</v>
      </c>
      <c r="S385" s="468">
        <f t="shared" si="111"/>
        <v>2635455</v>
      </c>
      <c r="T385" s="203">
        <f t="shared" si="112"/>
        <v>1</v>
      </c>
      <c r="V385" s="492"/>
    </row>
    <row r="386" spans="2:22" s="284" customFormat="1" ht="64.900000000000006" customHeight="1">
      <c r="B386" s="100" t="s">
        <v>450</v>
      </c>
      <c r="C386" s="165" t="s">
        <v>451</v>
      </c>
      <c r="D386" s="163" t="s">
        <v>466</v>
      </c>
      <c r="E386" s="228"/>
      <c r="F386" s="61">
        <v>118785</v>
      </c>
      <c r="G386" s="373"/>
      <c r="I386" s="380">
        <v>32</v>
      </c>
      <c r="J386" s="96">
        <f t="shared" si="108"/>
        <v>3801120</v>
      </c>
      <c r="L386" s="374"/>
      <c r="M386" s="96">
        <f t="shared" si="109"/>
        <v>0</v>
      </c>
      <c r="O386" s="374">
        <v>32</v>
      </c>
      <c r="P386" s="329">
        <f t="shared" si="107"/>
        <v>3801120</v>
      </c>
      <c r="R386" s="374">
        <f t="shared" si="110"/>
        <v>32</v>
      </c>
      <c r="S386" s="468">
        <f t="shared" si="111"/>
        <v>3801120</v>
      </c>
      <c r="T386" s="203">
        <f t="shared" si="112"/>
        <v>1</v>
      </c>
      <c r="V386" s="492"/>
    </row>
    <row r="387" spans="2:22" s="284" customFormat="1" ht="64.900000000000006" customHeight="1">
      <c r="B387" s="162" t="s">
        <v>452</v>
      </c>
      <c r="C387" s="165" t="s">
        <v>453</v>
      </c>
      <c r="D387" s="163" t="s">
        <v>466</v>
      </c>
      <c r="E387" s="228"/>
      <c r="F387" s="61">
        <v>104385</v>
      </c>
      <c r="G387" s="373"/>
      <c r="I387" s="380">
        <v>9</v>
      </c>
      <c r="J387" s="96">
        <f t="shared" si="108"/>
        <v>939465</v>
      </c>
      <c r="L387" s="374"/>
      <c r="M387" s="96">
        <f t="shared" si="109"/>
        <v>0</v>
      </c>
      <c r="O387" s="374">
        <v>9</v>
      </c>
      <c r="P387" s="329">
        <f t="shared" si="107"/>
        <v>939465</v>
      </c>
      <c r="R387" s="374">
        <f t="shared" si="110"/>
        <v>9</v>
      </c>
      <c r="S387" s="468">
        <f t="shared" si="111"/>
        <v>939465</v>
      </c>
      <c r="T387" s="203">
        <f t="shared" si="112"/>
        <v>1</v>
      </c>
      <c r="V387" s="492"/>
    </row>
    <row r="388" spans="2:22" s="284" customFormat="1" ht="64.900000000000006" customHeight="1">
      <c r="B388" s="162" t="s">
        <v>455</v>
      </c>
      <c r="C388" s="165" t="s">
        <v>454</v>
      </c>
      <c r="D388" s="163" t="s">
        <v>466</v>
      </c>
      <c r="E388" s="228"/>
      <c r="F388" s="61">
        <v>111285</v>
      </c>
      <c r="G388" s="373"/>
      <c r="I388" s="380">
        <v>43</v>
      </c>
      <c r="J388" s="96">
        <f t="shared" si="108"/>
        <v>4785255</v>
      </c>
      <c r="L388" s="374"/>
      <c r="M388" s="96">
        <f t="shared" si="109"/>
        <v>0</v>
      </c>
      <c r="O388" s="374">
        <v>43</v>
      </c>
      <c r="P388" s="329">
        <f t="shared" si="107"/>
        <v>4785255</v>
      </c>
      <c r="R388" s="374">
        <f t="shared" si="110"/>
        <v>43</v>
      </c>
      <c r="S388" s="468">
        <f t="shared" si="111"/>
        <v>4785255</v>
      </c>
      <c r="T388" s="203">
        <f t="shared" si="112"/>
        <v>1</v>
      </c>
      <c r="V388" s="492"/>
    </row>
    <row r="389" spans="2:22" s="284" customFormat="1" ht="64.900000000000006" customHeight="1">
      <c r="B389" s="162" t="s">
        <v>479</v>
      </c>
      <c r="C389" s="165" t="s">
        <v>467</v>
      </c>
      <c r="D389" s="163" t="s">
        <v>4</v>
      </c>
      <c r="E389" s="228"/>
      <c r="F389" s="61">
        <v>529188</v>
      </c>
      <c r="G389" s="373"/>
      <c r="I389" s="380">
        <v>118.45</v>
      </c>
      <c r="J389" s="96">
        <f t="shared" si="108"/>
        <v>62682318.600000001</v>
      </c>
      <c r="L389" s="374"/>
      <c r="M389" s="96">
        <f t="shared" si="109"/>
        <v>0</v>
      </c>
      <c r="O389" s="374">
        <v>118.45</v>
      </c>
      <c r="P389" s="329">
        <f t="shared" si="107"/>
        <v>62682318.600000001</v>
      </c>
      <c r="R389" s="374">
        <f t="shared" si="110"/>
        <v>118.45</v>
      </c>
      <c r="S389" s="468">
        <f t="shared" si="111"/>
        <v>62682318.600000001</v>
      </c>
      <c r="T389" s="203">
        <f t="shared" si="112"/>
        <v>1</v>
      </c>
      <c r="V389" s="492"/>
    </row>
    <row r="390" spans="2:22" s="284" customFormat="1" ht="64.900000000000006" customHeight="1">
      <c r="B390" s="162" t="s">
        <v>456</v>
      </c>
      <c r="C390" s="165" t="s">
        <v>457</v>
      </c>
      <c r="D390" s="163" t="s">
        <v>466</v>
      </c>
      <c r="E390" s="228"/>
      <c r="F390" s="61">
        <v>2718873</v>
      </c>
      <c r="G390" s="373"/>
      <c r="I390" s="380">
        <v>3</v>
      </c>
      <c r="J390" s="96">
        <f t="shared" si="108"/>
        <v>8156619</v>
      </c>
      <c r="L390" s="374"/>
      <c r="M390" s="96">
        <f t="shared" si="109"/>
        <v>0</v>
      </c>
      <c r="O390" s="374">
        <v>3</v>
      </c>
      <c r="P390" s="329">
        <f t="shared" si="107"/>
        <v>8156619</v>
      </c>
      <c r="R390" s="374">
        <f t="shared" si="110"/>
        <v>3</v>
      </c>
      <c r="S390" s="468">
        <f t="shared" si="111"/>
        <v>8156619</v>
      </c>
      <c r="T390" s="203">
        <f t="shared" si="112"/>
        <v>1</v>
      </c>
      <c r="V390" s="492"/>
    </row>
    <row r="391" spans="2:22" s="284" customFormat="1" ht="64.900000000000006" customHeight="1">
      <c r="B391" s="162" t="s">
        <v>458</v>
      </c>
      <c r="C391" s="165" t="s">
        <v>459</v>
      </c>
      <c r="D391" s="163" t="s">
        <v>117</v>
      </c>
      <c r="E391" s="228"/>
      <c r="F391" s="61">
        <v>6913931</v>
      </c>
      <c r="G391" s="373"/>
      <c r="I391" s="380">
        <v>2</v>
      </c>
      <c r="J391" s="96">
        <f t="shared" si="108"/>
        <v>13827862</v>
      </c>
      <c r="L391" s="374"/>
      <c r="M391" s="96">
        <f t="shared" si="109"/>
        <v>0</v>
      </c>
      <c r="O391" s="374">
        <v>2</v>
      </c>
      <c r="P391" s="329">
        <f t="shared" si="107"/>
        <v>13827862</v>
      </c>
      <c r="R391" s="374">
        <f t="shared" si="110"/>
        <v>2</v>
      </c>
      <c r="S391" s="468">
        <f t="shared" si="111"/>
        <v>13827862</v>
      </c>
      <c r="T391" s="203">
        <f t="shared" si="112"/>
        <v>1</v>
      </c>
      <c r="V391" s="492"/>
    </row>
    <row r="392" spans="2:22" s="284" customFormat="1" ht="64.900000000000006" customHeight="1">
      <c r="B392" s="100" t="s">
        <v>460</v>
      </c>
      <c r="C392" s="165" t="s">
        <v>480</v>
      </c>
      <c r="D392" s="163" t="s">
        <v>101</v>
      </c>
      <c r="E392" s="228"/>
      <c r="F392" s="61">
        <v>10073</v>
      </c>
      <c r="G392" s="373"/>
      <c r="I392" s="380">
        <v>717.43</v>
      </c>
      <c r="J392" s="96">
        <f t="shared" si="108"/>
        <v>7226672.3899999997</v>
      </c>
      <c r="L392" s="374"/>
      <c r="M392" s="96">
        <f t="shared" si="109"/>
        <v>0</v>
      </c>
      <c r="O392" s="374">
        <v>717.43</v>
      </c>
      <c r="P392" s="329">
        <f t="shared" si="107"/>
        <v>7226672.3899999997</v>
      </c>
      <c r="R392" s="374">
        <f t="shared" si="110"/>
        <v>717.43</v>
      </c>
      <c r="S392" s="468">
        <f t="shared" si="111"/>
        <v>7226672.3899999997</v>
      </c>
      <c r="T392" s="203">
        <f t="shared" si="112"/>
        <v>1</v>
      </c>
      <c r="V392" s="492"/>
    </row>
    <row r="393" spans="2:22" s="284" customFormat="1" ht="64.900000000000006" customHeight="1">
      <c r="B393" s="100" t="s">
        <v>461</v>
      </c>
      <c r="C393" s="165" t="s">
        <v>462</v>
      </c>
      <c r="D393" s="163" t="s">
        <v>117</v>
      </c>
      <c r="E393" s="228"/>
      <c r="F393" s="61">
        <v>109935</v>
      </c>
      <c r="G393" s="373"/>
      <c r="I393" s="380">
        <v>12</v>
      </c>
      <c r="J393" s="96">
        <f t="shared" si="108"/>
        <v>1319220</v>
      </c>
      <c r="L393" s="374"/>
      <c r="M393" s="96">
        <f t="shared" si="109"/>
        <v>0</v>
      </c>
      <c r="O393" s="374">
        <v>12</v>
      </c>
      <c r="P393" s="329">
        <f t="shared" si="107"/>
        <v>1319220</v>
      </c>
      <c r="R393" s="374">
        <f t="shared" si="110"/>
        <v>12</v>
      </c>
      <c r="S393" s="468">
        <f t="shared" si="111"/>
        <v>1319220</v>
      </c>
      <c r="T393" s="203">
        <f t="shared" si="112"/>
        <v>1</v>
      </c>
      <c r="V393" s="492"/>
    </row>
    <row r="394" spans="2:22" s="284" customFormat="1" ht="64.900000000000006" customHeight="1">
      <c r="B394" s="100" t="s">
        <v>464</v>
      </c>
      <c r="C394" s="165" t="s">
        <v>465</v>
      </c>
      <c r="D394" s="163" t="s">
        <v>117</v>
      </c>
      <c r="E394" s="228"/>
      <c r="F394" s="61">
        <v>16651</v>
      </c>
      <c r="G394" s="373"/>
      <c r="I394" s="380">
        <v>326</v>
      </c>
      <c r="J394" s="96">
        <f t="shared" si="108"/>
        <v>5428226</v>
      </c>
      <c r="L394" s="374"/>
      <c r="M394" s="96">
        <f t="shared" si="109"/>
        <v>0</v>
      </c>
      <c r="O394" s="374">
        <v>271</v>
      </c>
      <c r="P394" s="329">
        <f t="shared" si="107"/>
        <v>4512421</v>
      </c>
      <c r="R394" s="374">
        <f t="shared" si="110"/>
        <v>271</v>
      </c>
      <c r="S394" s="468">
        <f t="shared" si="111"/>
        <v>4512421</v>
      </c>
      <c r="T394" s="203">
        <f t="shared" si="112"/>
        <v>0.83128834355828218</v>
      </c>
      <c r="V394" s="492"/>
    </row>
    <row r="395" spans="2:22" s="284" customFormat="1" ht="64.900000000000006" customHeight="1">
      <c r="B395" s="100" t="s">
        <v>481</v>
      </c>
      <c r="C395" s="165" t="s">
        <v>482</v>
      </c>
      <c r="D395" s="163" t="s">
        <v>3</v>
      </c>
      <c r="E395" s="228"/>
      <c r="F395" s="61">
        <v>57255</v>
      </c>
      <c r="G395" s="373"/>
      <c r="I395" s="380">
        <v>245.8</v>
      </c>
      <c r="J395" s="96">
        <f t="shared" si="108"/>
        <v>14073279</v>
      </c>
      <c r="L395" s="374"/>
      <c r="M395" s="96">
        <f t="shared" si="109"/>
        <v>0</v>
      </c>
      <c r="O395" s="374">
        <v>245.8</v>
      </c>
      <c r="P395" s="329">
        <f t="shared" si="107"/>
        <v>14073279</v>
      </c>
      <c r="R395" s="374">
        <f t="shared" si="110"/>
        <v>245.8</v>
      </c>
      <c r="S395" s="468">
        <f t="shared" si="111"/>
        <v>14073279</v>
      </c>
      <c r="T395" s="203">
        <f t="shared" si="112"/>
        <v>1</v>
      </c>
      <c r="V395" s="492"/>
    </row>
    <row r="396" spans="2:22" s="284" customFormat="1" ht="64.900000000000006" customHeight="1">
      <c r="B396" s="100" t="s">
        <v>483</v>
      </c>
      <c r="C396" s="165" t="s">
        <v>488</v>
      </c>
      <c r="D396" s="163" t="s">
        <v>3</v>
      </c>
      <c r="E396" s="228"/>
      <c r="F396" s="167">
        <v>375</v>
      </c>
      <c r="G396" s="373"/>
      <c r="I396" s="380">
        <v>1910</v>
      </c>
      <c r="J396" s="96">
        <f t="shared" si="108"/>
        <v>716250</v>
      </c>
      <c r="L396" s="374"/>
      <c r="M396" s="96">
        <f t="shared" si="109"/>
        <v>0</v>
      </c>
      <c r="O396" s="374">
        <v>1910</v>
      </c>
      <c r="P396" s="329">
        <f t="shared" si="107"/>
        <v>716250</v>
      </c>
      <c r="R396" s="374">
        <f t="shared" si="110"/>
        <v>1910</v>
      </c>
      <c r="S396" s="468">
        <f t="shared" si="111"/>
        <v>716250</v>
      </c>
      <c r="T396" s="203">
        <f>+S396/J396</f>
        <v>1</v>
      </c>
      <c r="V396" s="492"/>
    </row>
    <row r="397" spans="2:22" s="284" customFormat="1" ht="64.900000000000006" customHeight="1">
      <c r="B397" s="100" t="s">
        <v>468</v>
      </c>
      <c r="C397" s="165" t="s">
        <v>484</v>
      </c>
      <c r="D397" s="163" t="s">
        <v>3</v>
      </c>
      <c r="E397" s="228"/>
      <c r="F397" s="61">
        <v>510</v>
      </c>
      <c r="G397" s="373"/>
      <c r="I397" s="380">
        <v>1910</v>
      </c>
      <c r="J397" s="96">
        <f t="shared" si="108"/>
        <v>974100</v>
      </c>
      <c r="L397" s="374"/>
      <c r="M397" s="96">
        <f t="shared" si="109"/>
        <v>0</v>
      </c>
      <c r="O397" s="374">
        <v>1910</v>
      </c>
      <c r="P397" s="329">
        <f t="shared" si="107"/>
        <v>974100</v>
      </c>
      <c r="R397" s="374">
        <f t="shared" si="110"/>
        <v>1910</v>
      </c>
      <c r="S397" s="468">
        <f t="shared" si="111"/>
        <v>974100</v>
      </c>
      <c r="T397" s="203">
        <f>+S397/J397</f>
        <v>1</v>
      </c>
      <c r="V397" s="492"/>
    </row>
    <row r="398" spans="2:22" s="284" customFormat="1" ht="64.900000000000006" customHeight="1">
      <c r="B398" s="162" t="s">
        <v>485</v>
      </c>
      <c r="C398" s="172" t="s">
        <v>489</v>
      </c>
      <c r="D398" s="170" t="s">
        <v>3</v>
      </c>
      <c r="E398" s="228"/>
      <c r="F398" s="60">
        <v>1286</v>
      </c>
      <c r="G398" s="247"/>
      <c r="I398" s="433">
        <v>25947</v>
      </c>
      <c r="J398" s="96">
        <f t="shared" si="108"/>
        <v>33367842</v>
      </c>
      <c r="L398" s="374"/>
      <c r="M398" s="96">
        <f t="shared" si="109"/>
        <v>0</v>
      </c>
      <c r="O398" s="374">
        <v>24411.59</v>
      </c>
      <c r="P398" s="329">
        <f t="shared" si="107"/>
        <v>31393304.739999998</v>
      </c>
      <c r="R398" s="374">
        <f t="shared" si="110"/>
        <v>24411.59</v>
      </c>
      <c r="S398" s="468">
        <f t="shared" si="111"/>
        <v>31393304.739999998</v>
      </c>
      <c r="T398" s="203">
        <f t="shared" ref="T398:T404" si="113">+S398/J398</f>
        <v>0.94082514356187608</v>
      </c>
      <c r="V398" s="492"/>
    </row>
    <row r="399" spans="2:22" s="284" customFormat="1" ht="64.900000000000006" customHeight="1">
      <c r="B399" s="429" t="s">
        <v>486</v>
      </c>
      <c r="C399" s="430" t="s">
        <v>492</v>
      </c>
      <c r="D399" s="431" t="s">
        <v>466</v>
      </c>
      <c r="E399" s="414"/>
      <c r="F399" s="415">
        <v>472637</v>
      </c>
      <c r="G399" s="416"/>
      <c r="I399" s="434">
        <v>308</v>
      </c>
      <c r="J399" s="96">
        <f t="shared" si="108"/>
        <v>145572196</v>
      </c>
      <c r="L399" s="390"/>
      <c r="M399" s="96">
        <f t="shared" si="109"/>
        <v>0</v>
      </c>
      <c r="O399" s="390">
        <v>26</v>
      </c>
      <c r="P399" s="329">
        <f t="shared" si="107"/>
        <v>12288562</v>
      </c>
      <c r="R399" s="374">
        <f t="shared" si="110"/>
        <v>26</v>
      </c>
      <c r="S399" s="468">
        <f t="shared" si="111"/>
        <v>12288562</v>
      </c>
      <c r="T399" s="203">
        <f t="shared" si="113"/>
        <v>8.4415584415584416E-2</v>
      </c>
      <c r="V399" s="492"/>
    </row>
    <row r="400" spans="2:22" s="284" customFormat="1" ht="64.900000000000006" customHeight="1">
      <c r="B400" s="429" t="s">
        <v>493</v>
      </c>
      <c r="C400" s="430" t="s">
        <v>494</v>
      </c>
      <c r="D400" s="431" t="s">
        <v>101</v>
      </c>
      <c r="E400" s="414"/>
      <c r="F400" s="415">
        <v>133076</v>
      </c>
      <c r="G400" s="416"/>
      <c r="I400" s="434">
        <v>319.39999999999998</v>
      </c>
      <c r="J400" s="96">
        <f t="shared" si="108"/>
        <v>42504474.399999999</v>
      </c>
      <c r="L400" s="390"/>
      <c r="M400" s="96">
        <f t="shared" si="109"/>
        <v>0</v>
      </c>
      <c r="O400" s="390">
        <v>319.39999999999998</v>
      </c>
      <c r="P400" s="329">
        <f t="shared" si="107"/>
        <v>42504474.399999999</v>
      </c>
      <c r="R400" s="374">
        <f t="shared" si="110"/>
        <v>319.39999999999998</v>
      </c>
      <c r="S400" s="468">
        <f t="shared" si="111"/>
        <v>42504474.399999999</v>
      </c>
      <c r="T400" s="203">
        <f t="shared" si="113"/>
        <v>1</v>
      </c>
      <c r="V400" s="492"/>
    </row>
    <row r="401" spans="2:22" s="284" customFormat="1" ht="64.900000000000006" customHeight="1">
      <c r="B401" s="429" t="s">
        <v>495</v>
      </c>
      <c r="C401" s="430" t="s">
        <v>496</v>
      </c>
      <c r="D401" s="431" t="s">
        <v>466</v>
      </c>
      <c r="E401" s="414"/>
      <c r="F401" s="415">
        <v>19200229</v>
      </c>
      <c r="G401" s="416"/>
      <c r="I401" s="434">
        <v>1</v>
      </c>
      <c r="J401" s="96">
        <f t="shared" si="108"/>
        <v>19200229</v>
      </c>
      <c r="L401" s="390"/>
      <c r="M401" s="96">
        <f t="shared" si="109"/>
        <v>0</v>
      </c>
      <c r="O401" s="390">
        <v>1</v>
      </c>
      <c r="P401" s="329">
        <f t="shared" si="107"/>
        <v>19200229</v>
      </c>
      <c r="R401" s="374">
        <f t="shared" si="110"/>
        <v>1</v>
      </c>
      <c r="S401" s="468">
        <f t="shared" si="111"/>
        <v>19200229</v>
      </c>
      <c r="T401" s="203">
        <f t="shared" si="113"/>
        <v>1</v>
      </c>
      <c r="V401" s="492"/>
    </row>
    <row r="402" spans="2:22" s="284" customFormat="1" ht="64.900000000000006" customHeight="1">
      <c r="B402" s="429" t="s">
        <v>497</v>
      </c>
      <c r="C402" s="430" t="s">
        <v>498</v>
      </c>
      <c r="D402" s="431" t="s">
        <v>466</v>
      </c>
      <c r="E402" s="414"/>
      <c r="F402" s="415">
        <v>5368724</v>
      </c>
      <c r="G402" s="416"/>
      <c r="I402" s="434">
        <v>1</v>
      </c>
      <c r="J402" s="96">
        <f t="shared" si="108"/>
        <v>5368724</v>
      </c>
      <c r="L402" s="390"/>
      <c r="M402" s="96">
        <f t="shared" si="109"/>
        <v>0</v>
      </c>
      <c r="O402" s="390">
        <v>1</v>
      </c>
      <c r="P402" s="329">
        <f t="shared" si="107"/>
        <v>5368724</v>
      </c>
      <c r="R402" s="374">
        <f t="shared" si="110"/>
        <v>1</v>
      </c>
      <c r="S402" s="468">
        <f t="shared" si="111"/>
        <v>5368724</v>
      </c>
      <c r="T402" s="203">
        <f t="shared" si="113"/>
        <v>1</v>
      </c>
      <c r="V402" s="492"/>
    </row>
    <row r="403" spans="2:22" s="284" customFormat="1" ht="64.900000000000006" customHeight="1">
      <c r="B403" s="429" t="s">
        <v>499</v>
      </c>
      <c r="C403" s="430" t="s">
        <v>500</v>
      </c>
      <c r="D403" s="431" t="s">
        <v>466</v>
      </c>
      <c r="E403" s="414"/>
      <c r="F403" s="415">
        <v>1645176</v>
      </c>
      <c r="G403" s="416"/>
      <c r="I403" s="434">
        <v>1</v>
      </c>
      <c r="J403" s="96">
        <f t="shared" si="108"/>
        <v>1645176</v>
      </c>
      <c r="L403" s="390"/>
      <c r="M403" s="96">
        <f t="shared" si="109"/>
        <v>0</v>
      </c>
      <c r="O403" s="390">
        <v>1</v>
      </c>
      <c r="P403" s="329">
        <f t="shared" si="107"/>
        <v>1645176</v>
      </c>
      <c r="R403" s="374">
        <f t="shared" si="110"/>
        <v>1</v>
      </c>
      <c r="S403" s="468">
        <f t="shared" si="111"/>
        <v>1645176</v>
      </c>
      <c r="T403" s="203">
        <f t="shared" si="113"/>
        <v>1</v>
      </c>
      <c r="V403" s="492"/>
    </row>
    <row r="404" spans="2:22" s="284" customFormat="1" ht="64.900000000000006" customHeight="1">
      <c r="B404" s="429" t="s">
        <v>501</v>
      </c>
      <c r="C404" s="430" t="s">
        <v>502</v>
      </c>
      <c r="D404" s="431" t="s">
        <v>466</v>
      </c>
      <c r="E404" s="414"/>
      <c r="F404" s="415">
        <v>2093088</v>
      </c>
      <c r="G404" s="416"/>
      <c r="I404" s="434">
        <v>1</v>
      </c>
      <c r="J404" s="96">
        <f t="shared" si="108"/>
        <v>2093088</v>
      </c>
      <c r="L404" s="390"/>
      <c r="M404" s="96">
        <f t="shared" si="109"/>
        <v>0</v>
      </c>
      <c r="O404" s="390">
        <v>1</v>
      </c>
      <c r="P404" s="329">
        <f t="shared" si="107"/>
        <v>2093088</v>
      </c>
      <c r="R404" s="374">
        <f t="shared" si="110"/>
        <v>1</v>
      </c>
      <c r="S404" s="468">
        <f t="shared" si="111"/>
        <v>2093088</v>
      </c>
      <c r="T404" s="203">
        <f t="shared" si="113"/>
        <v>1</v>
      </c>
      <c r="V404" s="492"/>
    </row>
    <row r="405" spans="2:22" s="284" customFormat="1" ht="64.900000000000006" customHeight="1" thickBot="1">
      <c r="B405" s="101" t="s">
        <v>503</v>
      </c>
      <c r="C405" s="166" t="s">
        <v>504</v>
      </c>
      <c r="D405" s="164" t="s">
        <v>466</v>
      </c>
      <c r="E405" s="235"/>
      <c r="F405" s="82">
        <v>1590508</v>
      </c>
      <c r="G405" s="251"/>
      <c r="I405" s="435">
        <v>1</v>
      </c>
      <c r="J405" s="97">
        <f t="shared" si="108"/>
        <v>1590508</v>
      </c>
      <c r="L405" s="375"/>
      <c r="M405" s="97">
        <f>+L405*F405</f>
        <v>0</v>
      </c>
      <c r="O405" s="375">
        <v>1</v>
      </c>
      <c r="P405" s="348">
        <f>+O405*F405</f>
        <v>1590508</v>
      </c>
      <c r="R405" s="375">
        <f t="shared" si="110"/>
        <v>1</v>
      </c>
      <c r="S405" s="469">
        <f>+R405*F405</f>
        <v>1590508</v>
      </c>
      <c r="T405" s="213">
        <f>+S405/J405</f>
        <v>1</v>
      </c>
      <c r="V405" s="492"/>
    </row>
    <row r="406" spans="2:22" ht="12" customHeight="1">
      <c r="B406" s="121"/>
      <c r="C406" s="122"/>
      <c r="D406" s="121"/>
      <c r="E406" s="30"/>
      <c r="F406" s="123"/>
      <c r="G406" s="112"/>
      <c r="I406" s="124"/>
      <c r="J406" s="116"/>
      <c r="L406" s="41"/>
      <c r="M406" s="119"/>
      <c r="O406" s="114"/>
      <c r="P406" s="120"/>
      <c r="R406" s="125"/>
      <c r="S406" s="120"/>
      <c r="T406" s="53"/>
    </row>
    <row r="407" spans="2:22" ht="16.149999999999999" customHeight="1" thickBot="1">
      <c r="G407" s="126"/>
    </row>
    <row r="408" spans="2:22" ht="39" customHeight="1" thickBot="1">
      <c r="C408" s="735" t="s">
        <v>379</v>
      </c>
      <c r="D408" s="735"/>
      <c r="E408" s="735"/>
      <c r="F408" s="736"/>
      <c r="G408" s="183">
        <f>+G25+G29+G52+G73+G100+G110+G120+G136+G149+G159+G166+G276+G297</f>
        <v>24035028212.30444</v>
      </c>
      <c r="H408" s="176"/>
      <c r="I408" s="176"/>
      <c r="J408" s="184">
        <f>+J25+J29+J52+J73+J100+J110+J120+J136+J149+J159+J166+J276+J297+J368</f>
        <v>24035028212.299999</v>
      </c>
      <c r="K408" s="35"/>
      <c r="M408" s="184">
        <f>+ROUND((M25+M29+M52+M73+M100+M110+M120+M136+M149+M159+M166+M276+M297+M368),1)</f>
        <v>557048533</v>
      </c>
      <c r="N408" s="176"/>
      <c r="O408" s="176"/>
      <c r="P408" s="184">
        <f>+ROUND((P25+P29+P52+P73+P100+P110+P120+P136+P149+P159+P166+P276+P297+P368),1)</f>
        <v>16351350857.200001</v>
      </c>
      <c r="Q408" s="176"/>
      <c r="R408" s="177"/>
      <c r="S408" s="184">
        <f>+ROUND((S25+S29+S52+S73+S100+S110+S120+S136+S149+S159+S166+S276+S297+S368),1)</f>
        <v>16908399390.200001</v>
      </c>
      <c r="T408" s="182">
        <f>+S408/G408</f>
        <v>0.70348989153854835</v>
      </c>
    </row>
    <row r="409" spans="2:22" ht="14.25" customHeight="1" thickBot="1">
      <c r="C409" s="176"/>
      <c r="D409" s="176"/>
      <c r="E409" s="176"/>
      <c r="F409" s="176"/>
      <c r="G409" s="185"/>
      <c r="H409" s="176"/>
      <c r="I409" s="176"/>
      <c r="J409" s="177"/>
      <c r="M409" s="178"/>
      <c r="N409" s="176"/>
      <c r="O409" s="176"/>
      <c r="P409" s="179"/>
      <c r="Q409" s="176"/>
      <c r="R409" s="177"/>
      <c r="S409" s="439"/>
      <c r="T409" s="45"/>
    </row>
    <row r="410" spans="2:22" ht="36" customHeight="1" thickBot="1">
      <c r="C410" s="735" t="s">
        <v>380</v>
      </c>
      <c r="D410" s="735"/>
      <c r="E410" s="735"/>
      <c r="F410" s="187">
        <v>0.28999999999999998</v>
      </c>
      <c r="G410" s="186">
        <f>+$F$410*G408</f>
        <v>6970158181.5682869</v>
      </c>
      <c r="H410" s="176"/>
      <c r="I410" s="176"/>
      <c r="J410" s="186">
        <f>+$F$410*J408</f>
        <v>6970158181.5669994</v>
      </c>
      <c r="M410" s="184">
        <f>+ROUND(($F$410*M408),1)</f>
        <v>161544074.59999999</v>
      </c>
      <c r="N410" s="176"/>
      <c r="O410" s="176"/>
      <c r="P410" s="184">
        <f>+ROUND(($F$410*P408),1)</f>
        <v>4741891748.6000004</v>
      </c>
      <c r="Q410" s="176"/>
      <c r="R410" s="177"/>
      <c r="S410" s="184">
        <f>+ROUND(($F$410*S408),1)</f>
        <v>4903435823.1999998</v>
      </c>
      <c r="T410" s="38"/>
    </row>
    <row r="411" spans="2:22" ht="12.6" customHeight="1" thickBot="1">
      <c r="C411" s="378"/>
      <c r="D411" s="378"/>
      <c r="E411" s="378"/>
      <c r="F411" s="436"/>
      <c r="G411" s="437"/>
      <c r="H411" s="176"/>
      <c r="I411" s="176"/>
      <c r="J411" s="437"/>
      <c r="M411" s="438"/>
      <c r="N411" s="176"/>
      <c r="O411" s="176"/>
      <c r="P411" s="439"/>
      <c r="Q411" s="176"/>
      <c r="R411" s="181"/>
      <c r="S411" s="439"/>
      <c r="T411" s="64"/>
    </row>
    <row r="412" spans="2:22" ht="41.25" customHeight="1" thickBot="1">
      <c r="C412" s="735" t="s">
        <v>381</v>
      </c>
      <c r="D412" s="735"/>
      <c r="E412" s="735"/>
      <c r="F412" s="188">
        <v>0.21</v>
      </c>
      <c r="G412" s="186">
        <f>+$F$412*G408</f>
        <v>5047355924.5839319</v>
      </c>
      <c r="H412" s="176"/>
      <c r="I412" s="176"/>
      <c r="J412" s="186">
        <f>+$F$412*J408</f>
        <v>5047355924.5829992</v>
      </c>
      <c r="M412" s="489">
        <f>+ROUND(($F$412*M408),2)</f>
        <v>116980191.93000001</v>
      </c>
      <c r="N412" s="176"/>
      <c r="O412" s="176"/>
      <c r="P412" s="184">
        <f>+ROUND(($F$412*P408),1)</f>
        <v>3433783680</v>
      </c>
      <c r="Q412" s="176"/>
      <c r="R412" s="177"/>
      <c r="S412" s="184">
        <f>+ROUND(($F$412*S408),1)</f>
        <v>3550763871.9000001</v>
      </c>
      <c r="T412" s="38"/>
    </row>
    <row r="413" spans="2:22" ht="13.9" customHeight="1" thickBot="1">
      <c r="C413" s="378"/>
      <c r="D413" s="378"/>
      <c r="E413" s="378"/>
      <c r="F413" s="188"/>
      <c r="G413" s="437"/>
      <c r="H413" s="176"/>
      <c r="I413" s="176"/>
      <c r="J413" s="437"/>
      <c r="M413" s="490"/>
      <c r="N413" s="176"/>
      <c r="O413" s="176"/>
      <c r="P413" s="439"/>
      <c r="Q413" s="176"/>
      <c r="R413" s="181"/>
      <c r="S413" s="439"/>
      <c r="T413" s="64"/>
    </row>
    <row r="414" spans="2:22" ht="42" customHeight="1" thickBot="1">
      <c r="C414" s="735" t="s">
        <v>382</v>
      </c>
      <c r="D414" s="735"/>
      <c r="E414" s="735"/>
      <c r="F414" s="188">
        <v>0.03</v>
      </c>
      <c r="G414" s="186">
        <f>+$F$414*G408</f>
        <v>721050846.36913311</v>
      </c>
      <c r="H414" s="176"/>
      <c r="I414" s="176"/>
      <c r="J414" s="186">
        <f>+$F$414*J408</f>
        <v>721050846.36899996</v>
      </c>
      <c r="M414" s="489">
        <f>+ROUND(($F$414*M408),2)</f>
        <v>16711455.99</v>
      </c>
      <c r="N414" s="176"/>
      <c r="O414" s="176"/>
      <c r="P414" s="184">
        <f>+ROUND(($F$414*P408),1)</f>
        <v>490540525.69999999</v>
      </c>
      <c r="Q414" s="176"/>
      <c r="R414" s="177"/>
      <c r="S414" s="184">
        <f>+ROUND(($F$414*S408),1)</f>
        <v>507251981.69999999</v>
      </c>
      <c r="T414" s="38"/>
    </row>
    <row r="415" spans="2:22" ht="14.45" customHeight="1" thickBot="1">
      <c r="C415" s="378"/>
      <c r="D415" s="378"/>
      <c r="E415" s="378"/>
      <c r="F415" s="442"/>
      <c r="G415" s="437"/>
      <c r="H415" s="176"/>
      <c r="I415" s="176"/>
      <c r="J415" s="437"/>
      <c r="M415" s="490"/>
      <c r="N415" s="176"/>
      <c r="O415" s="176"/>
      <c r="P415" s="439"/>
      <c r="Q415" s="176"/>
      <c r="R415" s="177"/>
      <c r="S415" s="439"/>
      <c r="T415" s="64"/>
    </row>
    <row r="416" spans="2:22" ht="39" customHeight="1" thickBot="1">
      <c r="C416" s="735" t="s">
        <v>383</v>
      </c>
      <c r="D416" s="735"/>
      <c r="E416" s="735"/>
      <c r="F416" s="188">
        <v>0.05</v>
      </c>
      <c r="G416" s="186">
        <f>+$F$416*G408</f>
        <v>1201751410.615222</v>
      </c>
      <c r="H416" s="176"/>
      <c r="I416" s="176"/>
      <c r="J416" s="186">
        <f>+$F$416*J408</f>
        <v>1201751410.615</v>
      </c>
      <c r="M416" s="489">
        <f>+ROUND(($F$416*M408),2)</f>
        <v>27852426.649999999</v>
      </c>
      <c r="N416" s="176"/>
      <c r="O416" s="176"/>
      <c r="P416" s="184">
        <f>+ROUND(($F$416*P408),1)</f>
        <v>817567542.89999998</v>
      </c>
      <c r="Q416" s="176"/>
      <c r="R416" s="177"/>
      <c r="S416" s="184">
        <f>+ROUND(($F$416*S408),1)</f>
        <v>845419969.5</v>
      </c>
      <c r="T416" s="38"/>
    </row>
    <row r="417" spans="3:22" ht="19.149999999999999" customHeight="1" thickBot="1">
      <c r="C417" s="378"/>
      <c r="D417" s="378"/>
      <c r="E417" s="378"/>
      <c r="F417" s="442"/>
      <c r="G417" s="437"/>
      <c r="H417" s="176"/>
      <c r="I417" s="176"/>
      <c r="J417" s="437"/>
      <c r="M417" s="440"/>
      <c r="N417" s="176"/>
      <c r="O417" s="176"/>
      <c r="P417" s="441"/>
      <c r="Q417" s="176"/>
      <c r="R417" s="177"/>
      <c r="S417" s="441"/>
      <c r="T417" s="53"/>
    </row>
    <row r="418" spans="3:22" ht="36" customHeight="1" thickBot="1">
      <c r="C418" s="735" t="s">
        <v>384</v>
      </c>
      <c r="D418" s="735"/>
      <c r="E418" s="735"/>
      <c r="F418" s="736"/>
      <c r="G418" s="186">
        <v>1603710214</v>
      </c>
      <c r="H418" s="176"/>
      <c r="I418" s="176"/>
      <c r="J418" s="186">
        <v>1603710214</v>
      </c>
      <c r="M418" s="443"/>
      <c r="N418" s="176"/>
      <c r="O418" s="176"/>
      <c r="P418" s="180"/>
      <c r="Q418" s="176"/>
      <c r="R418" s="177"/>
      <c r="S418" s="181"/>
      <c r="T418" s="51"/>
    </row>
    <row r="419" spans="3:22" ht="19.149999999999999" customHeight="1" thickBot="1">
      <c r="C419" s="378"/>
      <c r="D419" s="378"/>
      <c r="E419" s="378"/>
      <c r="F419" s="378"/>
      <c r="G419" s="437"/>
      <c r="H419" s="176"/>
      <c r="I419" s="176"/>
      <c r="J419" s="437"/>
      <c r="M419" s="443"/>
      <c r="N419" s="176"/>
      <c r="O419" s="176"/>
      <c r="P419" s="180"/>
      <c r="Q419" s="176"/>
      <c r="R419" s="177"/>
      <c r="S419" s="181"/>
      <c r="T419" s="51"/>
    </row>
    <row r="420" spans="3:22" ht="36" customHeight="1" thickBot="1">
      <c r="C420" s="735" t="s">
        <v>385</v>
      </c>
      <c r="D420" s="735"/>
      <c r="E420" s="735"/>
      <c r="F420" s="736"/>
      <c r="G420" s="186">
        <f>G408+G410</f>
        <v>31005186393.872726</v>
      </c>
      <c r="H420" s="176"/>
      <c r="I420" s="176"/>
      <c r="J420" s="186">
        <f>+J408+J410</f>
        <v>31005186393.866997</v>
      </c>
      <c r="M420" s="50"/>
      <c r="P420" s="46"/>
      <c r="S420" s="36"/>
      <c r="T420" s="46"/>
    </row>
    <row r="421" spans="3:22" ht="22.15" customHeight="1" thickBot="1">
      <c r="C421" s="378"/>
      <c r="D421" s="378"/>
      <c r="E421" s="378"/>
      <c r="F421" s="378"/>
      <c r="G421" s="437"/>
      <c r="H421" s="176"/>
      <c r="I421" s="176"/>
      <c r="J421" s="437"/>
      <c r="M421" s="50"/>
      <c r="P421" s="46"/>
      <c r="S421" s="36"/>
      <c r="T421" s="46"/>
    </row>
    <row r="422" spans="3:22" ht="36" customHeight="1" thickBot="1">
      <c r="C422" s="735" t="s">
        <v>386</v>
      </c>
      <c r="D422" s="735"/>
      <c r="E422" s="735"/>
      <c r="F422" s="736"/>
      <c r="G422" s="186">
        <f>+G420+G418</f>
        <v>32608896607.872726</v>
      </c>
      <c r="H422" s="176"/>
      <c r="I422" s="176"/>
      <c r="J422" s="186">
        <f>+J420+J418</f>
        <v>32608896607.866997</v>
      </c>
      <c r="M422" s="50"/>
      <c r="P422" s="46"/>
      <c r="S422" s="36"/>
      <c r="T422" s="46"/>
    </row>
    <row r="423" spans="3:22" ht="19.5" customHeight="1" thickBot="1">
      <c r="D423" s="193"/>
      <c r="E423" s="193"/>
      <c r="F423" s="193"/>
      <c r="G423" s="49"/>
      <c r="J423" s="48"/>
      <c r="M423" s="47"/>
      <c r="P423" s="46"/>
      <c r="S423" s="36"/>
      <c r="T423" s="46"/>
    </row>
    <row r="424" spans="3:22" ht="34.5" customHeight="1" thickBot="1">
      <c r="I424" s="737" t="s">
        <v>387</v>
      </c>
      <c r="J424" s="737"/>
      <c r="K424" s="737"/>
      <c r="L424" s="738"/>
      <c r="M424" s="483">
        <f>ROUND((+M408+M410),1)</f>
        <v>718592607.60000002</v>
      </c>
      <c r="P424" s="483">
        <f>ROUND((+P408+P410),1)</f>
        <v>21093242605.799999</v>
      </c>
      <c r="Q424" s="40"/>
      <c r="R424" s="43"/>
      <c r="S424" s="483">
        <f>ROUND((+S408+S410),1)</f>
        <v>21811835213.400002</v>
      </c>
      <c r="T424" s="38"/>
    </row>
    <row r="425" spans="3:22" ht="12" customHeight="1" thickBot="1">
      <c r="I425" s="176"/>
      <c r="J425" s="189"/>
      <c r="K425" s="190"/>
      <c r="L425" s="466"/>
      <c r="M425" s="173"/>
      <c r="P425" s="174"/>
      <c r="Q425" s="40"/>
      <c r="R425" s="43"/>
      <c r="S425" s="175"/>
      <c r="T425" s="45"/>
    </row>
    <row r="426" spans="3:22" ht="36.6" customHeight="1" thickBot="1">
      <c r="I426" s="737" t="s">
        <v>388</v>
      </c>
      <c r="J426" s="737"/>
      <c r="K426" s="737"/>
      <c r="L426" s="738"/>
      <c r="M426" s="483">
        <f>+ROUND((M424*10%),1)</f>
        <v>71859260.799999997</v>
      </c>
      <c r="N426" s="484"/>
      <c r="O426" s="484"/>
      <c r="P426" s="483">
        <f>+ROUND((P424*10%),1)</f>
        <v>2109324260.5999999</v>
      </c>
      <c r="Q426" s="40"/>
      <c r="R426" s="43"/>
      <c r="S426" s="483">
        <f>+ROUND((S424*10%),1)</f>
        <v>2181183521.3000002</v>
      </c>
      <c r="T426" s="38"/>
    </row>
    <row r="427" spans="3:22" ht="18" customHeight="1" thickBot="1">
      <c r="C427" s="44"/>
      <c r="D427" s="44"/>
      <c r="I427" s="176"/>
      <c r="J427" s="189"/>
      <c r="K427" s="190"/>
      <c r="L427" s="458"/>
      <c r="M427" s="42"/>
      <c r="P427" s="41"/>
      <c r="Q427" s="40"/>
      <c r="R427" s="43"/>
      <c r="S427" s="42"/>
      <c r="T427" s="41"/>
    </row>
    <row r="428" spans="3:22" ht="40.5" customHeight="1" thickBot="1">
      <c r="I428" s="737" t="s">
        <v>389</v>
      </c>
      <c r="J428" s="737"/>
      <c r="K428" s="737"/>
      <c r="L428" s="738"/>
      <c r="M428" s="483">
        <f>+ROUND((M424-M426),1)</f>
        <v>646733346.79999995</v>
      </c>
      <c r="N428" s="484"/>
      <c r="O428" s="485" t="s">
        <v>390</v>
      </c>
      <c r="P428" s="483">
        <f>+ROUND((P424-P426),1)</f>
        <v>18983918345.200001</v>
      </c>
      <c r="Q428" s="40"/>
      <c r="R428" s="39" t="s">
        <v>391</v>
      </c>
      <c r="S428" s="483">
        <f>+ROUND((S424-S426),1)</f>
        <v>19630651692.099998</v>
      </c>
      <c r="T428" s="38"/>
    </row>
    <row r="429" spans="3:22" ht="33" customHeight="1">
      <c r="S429" s="37"/>
    </row>
    <row r="430" spans="3:22" ht="409.15" customHeight="1">
      <c r="F430" s="727"/>
      <c r="G430" s="727"/>
      <c r="H430" s="727"/>
      <c r="K430" s="727"/>
      <c r="L430" s="727"/>
      <c r="M430" s="727"/>
      <c r="R430" s="727"/>
      <c r="S430" s="727"/>
      <c r="T430" s="727"/>
    </row>
    <row r="431" spans="3:22" ht="33" customHeight="1">
      <c r="C431" s="501" t="s">
        <v>528</v>
      </c>
      <c r="D431" s="503"/>
      <c r="E431" s="938" t="s">
        <v>529</v>
      </c>
      <c r="F431" s="938"/>
      <c r="G431" s="938"/>
      <c r="H431" s="938"/>
      <c r="I431" s="938"/>
      <c r="J431" s="938"/>
      <c r="K431" s="496"/>
      <c r="L431" s="496"/>
      <c r="M431" s="730" t="s">
        <v>520</v>
      </c>
      <c r="N431" s="730"/>
      <c r="O431" s="730"/>
      <c r="P431" s="730"/>
      <c r="Q431" s="730"/>
      <c r="R431" s="730"/>
      <c r="S431" s="81"/>
      <c r="T431" s="81"/>
      <c r="U431" s="81"/>
      <c r="V431" s="81"/>
    </row>
    <row r="432" spans="3:22" ht="28.5" customHeight="1">
      <c r="C432" s="502" t="s">
        <v>517</v>
      </c>
      <c r="D432" s="487"/>
      <c r="E432" s="732" t="s">
        <v>512</v>
      </c>
      <c r="F432" s="732"/>
      <c r="G432" s="732"/>
      <c r="H432" s="732"/>
      <c r="I432" s="732"/>
      <c r="J432" s="732"/>
      <c r="K432" s="496"/>
      <c r="L432" s="496"/>
      <c r="M432" s="729" t="s">
        <v>521</v>
      </c>
      <c r="N432" s="729"/>
      <c r="O432" s="729"/>
      <c r="P432" s="729"/>
      <c r="Q432" s="729"/>
      <c r="R432" s="729"/>
      <c r="S432" s="81"/>
      <c r="T432" s="81"/>
      <c r="U432" s="81"/>
      <c r="V432" s="81"/>
    </row>
    <row r="433" spans="3:20" ht="30" customHeight="1">
      <c r="C433" s="502" t="s">
        <v>7</v>
      </c>
      <c r="D433" s="487"/>
      <c r="E433" s="732" t="s">
        <v>72</v>
      </c>
      <c r="F433" s="732"/>
      <c r="G433" s="732"/>
      <c r="H433" s="732"/>
      <c r="I433" s="732"/>
      <c r="J433" s="732"/>
      <c r="K433" s="496"/>
      <c r="L433" s="496"/>
      <c r="M433" s="729" t="s">
        <v>72</v>
      </c>
      <c r="N433" s="729"/>
      <c r="O433" s="729"/>
      <c r="P433" s="729"/>
      <c r="Q433" s="729"/>
      <c r="R433" s="729"/>
      <c r="S433" s="33"/>
      <c r="T433" s="33"/>
    </row>
    <row r="434" spans="3:20" ht="20.100000000000001" customHeight="1">
      <c r="K434" s="444"/>
      <c r="L434" s="446"/>
      <c r="M434" s="445"/>
      <c r="N434" s="444"/>
      <c r="O434" s="444"/>
      <c r="P434" s="446"/>
    </row>
    <row r="435" spans="3:20" ht="20.100000000000001" customHeight="1"/>
    <row r="436" spans="3:20" ht="20.100000000000001" customHeight="1"/>
    <row r="437" spans="3:20" ht="20.100000000000001" customHeight="1"/>
    <row r="438" spans="3:20" ht="20.100000000000001" customHeight="1"/>
    <row r="439" spans="3:20" ht="20.100000000000001" customHeight="1"/>
    <row r="440" spans="3:20" ht="20.100000000000001" customHeight="1"/>
    <row r="441" spans="3:20" ht="20.100000000000001" customHeight="1"/>
    <row r="442" spans="3:20" ht="20.100000000000001" customHeight="1"/>
    <row r="443" spans="3:20" ht="20.100000000000001" customHeight="1"/>
    <row r="444" spans="3:20" ht="20.100000000000001" customHeight="1"/>
    <row r="445" spans="3:20" ht="20.100000000000001" customHeight="1"/>
    <row r="446" spans="3:20" ht="20.100000000000001" customHeight="1"/>
    <row r="447" spans="3:20" ht="20.100000000000001" customHeight="1"/>
    <row r="448" spans="3:20" ht="20.100000000000001" customHeight="1"/>
    <row r="449" ht="20.100000000000001" customHeight="1"/>
    <row r="450" ht="20.100000000000001" customHeight="1"/>
    <row r="451" ht="20.100000000000001" customHeight="1"/>
    <row r="452" ht="20.100000000000001" customHeight="1"/>
    <row r="453" ht="20.100000000000001" customHeight="1"/>
    <row r="454" ht="20.100000000000001" customHeight="1"/>
    <row r="455" ht="20.100000000000001" customHeight="1"/>
    <row r="456" ht="20.100000000000001" customHeight="1"/>
    <row r="457" ht="20.100000000000001" customHeight="1"/>
    <row r="458" ht="20.100000000000001" customHeight="1"/>
    <row r="459" ht="20.100000000000001" customHeight="1"/>
    <row r="460" ht="20.100000000000001" customHeight="1"/>
    <row r="461" ht="20.100000000000001" customHeight="1"/>
    <row r="462" ht="20.100000000000001" customHeight="1"/>
    <row r="463" ht="20.100000000000001" customHeight="1"/>
    <row r="464" ht="20.100000000000001" customHeight="1"/>
    <row r="465" ht="20.100000000000001" customHeight="1"/>
    <row r="466" ht="20.100000000000001" customHeight="1"/>
    <row r="467" ht="20.100000000000001" customHeight="1"/>
    <row r="468" ht="20.100000000000001" customHeight="1"/>
    <row r="469" ht="20.100000000000001" customHeight="1"/>
    <row r="470" ht="20.100000000000001" customHeight="1"/>
    <row r="471" ht="20.100000000000001" customHeight="1"/>
    <row r="472" ht="20.100000000000001" customHeight="1"/>
    <row r="473" ht="20.100000000000001" customHeight="1"/>
    <row r="474" ht="20.100000000000001" customHeight="1"/>
    <row r="475" ht="20.100000000000001" customHeight="1"/>
    <row r="476" ht="20.100000000000001" customHeight="1"/>
    <row r="477" ht="20.100000000000001" customHeight="1"/>
    <row r="478" ht="20.100000000000001" customHeight="1"/>
    <row r="479" ht="20.100000000000001" customHeight="1"/>
    <row r="48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</sheetData>
  <mergeCells count="102">
    <mergeCell ref="E432:J432"/>
    <mergeCell ref="E433:J433"/>
    <mergeCell ref="M432:R432"/>
    <mergeCell ref="M433:R433"/>
    <mergeCell ref="F430:H430"/>
    <mergeCell ref="K430:M430"/>
    <mergeCell ref="R430:T430"/>
    <mergeCell ref="E431:J431"/>
    <mergeCell ref="M431:R431"/>
    <mergeCell ref="C418:F418"/>
    <mergeCell ref="C420:F420"/>
    <mergeCell ref="C422:F422"/>
    <mergeCell ref="I424:L424"/>
    <mergeCell ref="I426:L426"/>
    <mergeCell ref="I428:L428"/>
    <mergeCell ref="B368:F368"/>
    <mergeCell ref="C408:F408"/>
    <mergeCell ref="C410:E410"/>
    <mergeCell ref="C412:E412"/>
    <mergeCell ref="C414:E414"/>
    <mergeCell ref="C416:E416"/>
    <mergeCell ref="B229:F229"/>
    <mergeCell ref="B233:F233"/>
    <mergeCell ref="B234:F234"/>
    <mergeCell ref="B252:F252"/>
    <mergeCell ref="B276:F276"/>
    <mergeCell ref="B297:F297"/>
    <mergeCell ref="B136:F136"/>
    <mergeCell ref="B149:F149"/>
    <mergeCell ref="B166:F166"/>
    <mergeCell ref="B167:F167"/>
    <mergeCell ref="B168:F168"/>
    <mergeCell ref="B188:F188"/>
    <mergeCell ref="O21:P21"/>
    <mergeCell ref="R21:T21"/>
    <mergeCell ref="B25:F25"/>
    <mergeCell ref="B29:F29"/>
    <mergeCell ref="B52:F52"/>
    <mergeCell ref="B73:F73"/>
    <mergeCell ref="C18:D18"/>
    <mergeCell ref="F18:H18"/>
    <mergeCell ref="I18:L18"/>
    <mergeCell ref="C19:D19"/>
    <mergeCell ref="B21:G21"/>
    <mergeCell ref="I21:K21"/>
    <mergeCell ref="L21:M21"/>
    <mergeCell ref="C16:D16"/>
    <mergeCell ref="E16:H16"/>
    <mergeCell ref="I16:L16"/>
    <mergeCell ref="M16:O16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</mergeCells>
  <dataValidations disablePrompts="1" count="1">
    <dataValidation type="whole" operator="greaterThan" allowBlank="1" showInputMessage="1" showErrorMessage="1" sqref="F127" xr:uid="{00000000-0002-0000-0900-000000000000}">
      <formula1>0</formula1>
    </dataValidation>
  </dataValidations>
  <pageMargins left="0.39370078740157483" right="0.23622047244094491" top="0.6692913385826772" bottom="0.39370078740157483" header="0.31496062992125984" footer="0.31496062992125984"/>
  <pageSetup scale="27" orientation="landscape" r:id="rId1"/>
  <headerFooter>
    <oddFooter>&amp;R&amp;"-,Negrita"&amp;24&amp;P</oddFooter>
  </headerFooter>
  <rowBreaks count="18" manualBreakCount="18">
    <brk id="50" max="20" man="1"/>
    <brk id="71" max="20" man="1"/>
    <brk id="98" max="20" man="1"/>
    <brk id="124" max="20" man="1"/>
    <brk id="147" max="20" man="1"/>
    <brk id="170" max="20" man="1"/>
    <brk id="193" max="20" man="1"/>
    <brk id="214" max="20" man="1"/>
    <brk id="239" max="20" man="1"/>
    <brk id="262" max="20" man="1"/>
    <brk id="284" max="20" man="1"/>
    <brk id="305" max="20" man="1"/>
    <brk id="320" max="20" man="1"/>
    <brk id="340" max="20" man="1"/>
    <brk id="363" max="20" man="1"/>
    <brk id="385" max="20" man="1"/>
    <brk id="406" max="20" man="1"/>
    <brk id="435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B1:V212"/>
  <sheetViews>
    <sheetView view="pageBreakPreview" topLeftCell="A40" zoomScale="43" zoomScaleNormal="100" zoomScaleSheetLayoutView="43" workbookViewId="0">
      <selection activeCell="R9" sqref="R9"/>
    </sheetView>
  </sheetViews>
  <sheetFormatPr baseColWidth="10" defaultColWidth="11.42578125" defaultRowHeight="23.25"/>
  <cols>
    <col min="1" max="1" width="1.5703125" style="33" customWidth="1"/>
    <col min="2" max="2" width="25.5703125" style="33" customWidth="1"/>
    <col min="3" max="3" width="115.28515625" style="33" customWidth="1"/>
    <col min="4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4.1406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22" width="44.7109375" style="492" customWidth="1"/>
    <col min="23" max="16384" width="11.42578125" style="33"/>
  </cols>
  <sheetData>
    <row r="1" spans="2:22" s="284" customFormat="1" ht="7.15" customHeight="1">
      <c r="D1" s="292"/>
      <c r="G1" s="293"/>
      <c r="J1" s="294"/>
      <c r="L1" s="458"/>
      <c r="M1" s="295"/>
      <c r="O1" s="296"/>
      <c r="P1" s="319"/>
      <c r="R1" s="298"/>
      <c r="S1" s="299"/>
      <c r="T1" s="300"/>
      <c r="V1" s="492"/>
    </row>
    <row r="2" spans="2:22" s="284" customFormat="1" ht="5.45" customHeight="1" thickBot="1">
      <c r="B2" s="301"/>
      <c r="D2" s="320"/>
      <c r="F2" s="301"/>
      <c r="G2" s="321"/>
      <c r="J2" s="294"/>
      <c r="L2" s="458"/>
      <c r="M2" s="295"/>
      <c r="O2" s="301"/>
      <c r="P2" s="302"/>
      <c r="R2" s="298"/>
      <c r="S2" s="303"/>
      <c r="T2" s="300"/>
      <c r="V2" s="492"/>
    </row>
    <row r="3" spans="2:22" s="284" customFormat="1" ht="40.15" customHeight="1" thickBot="1">
      <c r="B3" s="739" t="s">
        <v>264</v>
      </c>
      <c r="C3" s="740"/>
      <c r="D3" s="740"/>
      <c r="E3" s="740"/>
      <c r="F3" s="740"/>
      <c r="G3" s="52">
        <f>+G4+G22</f>
        <v>1499989249.5055001</v>
      </c>
      <c r="I3" s="407"/>
      <c r="J3" s="52">
        <f>+J4+J22</f>
        <v>1499989249.5055001</v>
      </c>
      <c r="L3" s="461"/>
      <c r="M3" s="102">
        <f>+M4+M22</f>
        <v>557048532.98659158</v>
      </c>
      <c r="O3" s="322"/>
      <c r="P3" s="405">
        <f>+P4+P22</f>
        <v>605733831.41000009</v>
      </c>
      <c r="R3" s="323"/>
      <c r="S3" s="405">
        <f>+S4+S22</f>
        <v>1162782364.3965917</v>
      </c>
      <c r="T3" s="324"/>
      <c r="V3" s="492"/>
    </row>
    <row r="4" spans="2:22" s="284" customFormat="1" ht="40.15" customHeight="1" thickBot="1">
      <c r="B4" s="742" t="s">
        <v>265</v>
      </c>
      <c r="C4" s="743"/>
      <c r="D4" s="743"/>
      <c r="E4" s="743"/>
      <c r="F4" s="744"/>
      <c r="G4" s="68">
        <f>SUM(G5:G19)</f>
        <v>1263923244.6955001</v>
      </c>
      <c r="I4" s="409"/>
      <c r="J4" s="52">
        <f>SUM(J5:J19)</f>
        <v>1092187226.6955001</v>
      </c>
      <c r="L4" s="461"/>
      <c r="M4" s="102">
        <f>SUM(M5:M19)</f>
        <v>470012537.48659164</v>
      </c>
      <c r="O4" s="325"/>
      <c r="P4" s="405">
        <f>SUM(P5:P19)</f>
        <v>585626373.46000004</v>
      </c>
      <c r="R4" s="323"/>
      <c r="S4" s="405">
        <f>SUM(S5:S19)</f>
        <v>1055638910.9465916</v>
      </c>
      <c r="T4" s="289"/>
      <c r="V4" s="495">
        <f>+S4-J4</f>
        <v>-36548315.74890852</v>
      </c>
    </row>
    <row r="5" spans="2:22" s="284" customFormat="1" ht="60" customHeight="1">
      <c r="B5" s="265">
        <v>11.58</v>
      </c>
      <c r="C5" s="171" t="s">
        <v>151</v>
      </c>
      <c r="D5" s="169" t="s">
        <v>4</v>
      </c>
      <c r="E5" s="215">
        <v>5635.54</v>
      </c>
      <c r="F5" s="216">
        <v>16405</v>
      </c>
      <c r="G5" s="95">
        <f t="shared" ref="G5:G19" si="0">+E5*F5</f>
        <v>92451033.700000003</v>
      </c>
      <c r="I5" s="371">
        <v>5785.54</v>
      </c>
      <c r="J5" s="95">
        <f>+I5*F5</f>
        <v>94911783.700000003</v>
      </c>
      <c r="L5" s="326">
        <v>159.43</v>
      </c>
      <c r="M5" s="327">
        <f t="shared" ref="M5:M19" si="1">+(L5)*F5</f>
        <v>2615449.15</v>
      </c>
      <c r="O5" s="244">
        <v>5626.11</v>
      </c>
      <c r="P5" s="199">
        <f t="shared" ref="P5:P19" si="2">+O5*F5</f>
        <v>92296334.549999997</v>
      </c>
      <c r="R5" s="244">
        <f>+L5+O5</f>
        <v>5785.54</v>
      </c>
      <c r="S5" s="216">
        <f t="shared" ref="S5:S19" si="3">+R5*F5</f>
        <v>94911783.700000003</v>
      </c>
      <c r="T5" s="246">
        <f>+S5/J5</f>
        <v>1</v>
      </c>
      <c r="V5" s="492"/>
    </row>
    <row r="6" spans="2:22" s="284" customFormat="1" ht="60" customHeight="1">
      <c r="B6" s="100">
        <v>11.59</v>
      </c>
      <c r="C6" s="165" t="s">
        <v>152</v>
      </c>
      <c r="D6" s="163" t="s">
        <v>153</v>
      </c>
      <c r="E6" s="228">
        <f>+E5*6</f>
        <v>33813.24</v>
      </c>
      <c r="F6" s="222">
        <v>1569</v>
      </c>
      <c r="G6" s="96">
        <f t="shared" si="0"/>
        <v>53052973.559999995</v>
      </c>
      <c r="I6" s="374">
        <v>31820.339999999997</v>
      </c>
      <c r="J6" s="96">
        <f>+I6*F6</f>
        <v>49926113.459999993</v>
      </c>
      <c r="L6" s="328">
        <v>876.86</v>
      </c>
      <c r="M6" s="329">
        <f t="shared" si="1"/>
        <v>1375793.34</v>
      </c>
      <c r="O6" s="218">
        <v>30943.61</v>
      </c>
      <c r="P6" s="200">
        <f t="shared" si="2"/>
        <v>48550524.090000004</v>
      </c>
      <c r="R6" s="218">
        <f>+L6+O6</f>
        <v>31820.47</v>
      </c>
      <c r="S6" s="202">
        <f t="shared" si="3"/>
        <v>49926317.43</v>
      </c>
      <c r="T6" s="203">
        <f>+S6/J6</f>
        <v>1.0000040854371766</v>
      </c>
      <c r="V6" s="492"/>
    </row>
    <row r="7" spans="2:22" s="284" customFormat="1" ht="60" customHeight="1">
      <c r="B7" s="282">
        <v>11.6</v>
      </c>
      <c r="C7" s="165" t="s">
        <v>207</v>
      </c>
      <c r="D7" s="163" t="s">
        <v>4</v>
      </c>
      <c r="E7" s="228">
        <v>3789.1995000000006</v>
      </c>
      <c r="F7" s="222">
        <v>76769</v>
      </c>
      <c r="G7" s="96">
        <f t="shared" si="0"/>
        <v>290893056.41550004</v>
      </c>
      <c r="I7" s="374">
        <v>1255.4472661556106</v>
      </c>
      <c r="J7" s="96">
        <f t="shared" ref="J7:J19" si="4">+I7*F7</f>
        <v>96379431.175500065</v>
      </c>
      <c r="L7" s="330">
        <v>1255.44</v>
      </c>
      <c r="M7" s="200">
        <f t="shared" si="1"/>
        <v>96378873.359999999</v>
      </c>
      <c r="O7" s="218">
        <v>0</v>
      </c>
      <c r="P7" s="200">
        <f t="shared" si="2"/>
        <v>0</v>
      </c>
      <c r="R7" s="218">
        <f t="shared" ref="R7:R18" si="5">+L7+O7</f>
        <v>1255.44</v>
      </c>
      <c r="S7" s="202">
        <f t="shared" si="3"/>
        <v>96378873.359999999</v>
      </c>
      <c r="T7" s="203">
        <f t="shared" ref="T7:T18" si="6">+S7/J7</f>
        <v>0.99999421229723751</v>
      </c>
      <c r="V7" s="492"/>
    </row>
    <row r="8" spans="2:22" s="284" customFormat="1" ht="60" customHeight="1">
      <c r="B8" s="100">
        <v>11.61</v>
      </c>
      <c r="C8" s="165" t="s">
        <v>266</v>
      </c>
      <c r="D8" s="163" t="s">
        <v>101</v>
      </c>
      <c r="E8" s="228">
        <v>594.25</v>
      </c>
      <c r="F8" s="222">
        <v>145863</v>
      </c>
      <c r="G8" s="96">
        <f t="shared" si="0"/>
        <v>86679087.75</v>
      </c>
      <c r="I8" s="374">
        <v>464.25</v>
      </c>
      <c r="J8" s="96">
        <f t="shared" si="4"/>
        <v>67716897.75</v>
      </c>
      <c r="L8" s="328">
        <v>47.1</v>
      </c>
      <c r="M8" s="329">
        <f t="shared" si="1"/>
        <v>6870147.2999999998</v>
      </c>
      <c r="O8" s="218">
        <v>417.15</v>
      </c>
      <c r="P8" s="200">
        <f t="shared" si="2"/>
        <v>60846750.449999996</v>
      </c>
      <c r="R8" s="218">
        <f t="shared" si="5"/>
        <v>464.25</v>
      </c>
      <c r="S8" s="202">
        <f t="shared" si="3"/>
        <v>67716897.75</v>
      </c>
      <c r="T8" s="203">
        <f>+S8/J8</f>
        <v>1</v>
      </c>
      <c r="U8" s="284" t="s">
        <v>514</v>
      </c>
      <c r="V8" s="492"/>
    </row>
    <row r="9" spans="2:22" s="284" customFormat="1" ht="60" customHeight="1">
      <c r="B9" s="100">
        <v>11.62</v>
      </c>
      <c r="C9" s="165" t="s">
        <v>267</v>
      </c>
      <c r="D9" s="163" t="s">
        <v>101</v>
      </c>
      <c r="E9" s="228">
        <v>30.3</v>
      </c>
      <c r="F9" s="222">
        <v>260354</v>
      </c>
      <c r="G9" s="96">
        <f t="shared" si="0"/>
        <v>7888726.2000000002</v>
      </c>
      <c r="I9" s="374">
        <v>408.1</v>
      </c>
      <c r="J9" s="96">
        <f t="shared" si="4"/>
        <v>106250467.40000001</v>
      </c>
      <c r="L9" s="328">
        <v>376.72694215027099</v>
      </c>
      <c r="M9" s="329">
        <f t="shared" si="1"/>
        <v>98082366.296591654</v>
      </c>
      <c r="O9" s="218">
        <v>30.3</v>
      </c>
      <c r="P9" s="200">
        <f t="shared" si="2"/>
        <v>7888726.2000000002</v>
      </c>
      <c r="R9" s="218">
        <f t="shared" si="5"/>
        <v>407.026942150271</v>
      </c>
      <c r="S9" s="202">
        <f t="shared" si="3"/>
        <v>105971092.49659166</v>
      </c>
      <c r="T9" s="203">
        <f t="shared" si="6"/>
        <v>0.99737060071127415</v>
      </c>
      <c r="V9" s="492"/>
    </row>
    <row r="10" spans="2:22" s="284" customFormat="1" ht="60" customHeight="1">
      <c r="B10" s="282">
        <v>11.63</v>
      </c>
      <c r="C10" s="165" t="s">
        <v>268</v>
      </c>
      <c r="D10" s="163" t="s">
        <v>101</v>
      </c>
      <c r="E10" s="228">
        <v>307.43</v>
      </c>
      <c r="F10" s="222">
        <v>330686</v>
      </c>
      <c r="G10" s="96">
        <f t="shared" si="0"/>
        <v>101662796.98</v>
      </c>
      <c r="I10" s="374">
        <v>30</v>
      </c>
      <c r="J10" s="96">
        <f t="shared" si="4"/>
        <v>9920580</v>
      </c>
      <c r="L10" s="328">
        <v>1.9</v>
      </c>
      <c r="M10" s="329">
        <f t="shared" si="1"/>
        <v>628303.4</v>
      </c>
      <c r="O10" s="218">
        <v>28.1</v>
      </c>
      <c r="P10" s="200">
        <f t="shared" si="2"/>
        <v>9292276.5999999996</v>
      </c>
      <c r="R10" s="218">
        <f t="shared" si="5"/>
        <v>30</v>
      </c>
      <c r="S10" s="202">
        <f t="shared" si="3"/>
        <v>9920580</v>
      </c>
      <c r="T10" s="203">
        <f t="shared" si="6"/>
        <v>1</v>
      </c>
      <c r="V10" s="492"/>
    </row>
    <row r="11" spans="2:22" s="284" customFormat="1" ht="60" customHeight="1">
      <c r="B11" s="100">
        <v>11.64</v>
      </c>
      <c r="C11" s="165" t="s">
        <v>269</v>
      </c>
      <c r="D11" s="163" t="s">
        <v>101</v>
      </c>
      <c r="E11" s="228">
        <f>414.55</f>
        <v>414.55</v>
      </c>
      <c r="F11" s="222">
        <v>461827</v>
      </c>
      <c r="G11" s="96">
        <f t="shared" si="0"/>
        <v>191450382.84999999</v>
      </c>
      <c r="I11" s="374">
        <v>414.55</v>
      </c>
      <c r="J11" s="96">
        <f t="shared" si="4"/>
        <v>191450382.84999999</v>
      </c>
      <c r="L11" s="328">
        <v>20</v>
      </c>
      <c r="M11" s="329">
        <f t="shared" si="1"/>
        <v>9236540</v>
      </c>
      <c r="O11" s="218">
        <v>394.55</v>
      </c>
      <c r="P11" s="200">
        <f t="shared" si="2"/>
        <v>182213842.84999999</v>
      </c>
      <c r="R11" s="218">
        <f t="shared" si="5"/>
        <v>414.55</v>
      </c>
      <c r="S11" s="202">
        <f t="shared" si="3"/>
        <v>191450382.84999999</v>
      </c>
      <c r="T11" s="203">
        <f t="shared" si="6"/>
        <v>1</v>
      </c>
      <c r="V11" s="492"/>
    </row>
    <row r="12" spans="2:22" s="284" customFormat="1" ht="60" customHeight="1">
      <c r="B12" s="100">
        <v>11.65</v>
      </c>
      <c r="C12" s="165" t="s">
        <v>270</v>
      </c>
      <c r="D12" s="163" t="s">
        <v>101</v>
      </c>
      <c r="E12" s="228">
        <f>136.06</f>
        <v>136.06</v>
      </c>
      <c r="F12" s="222">
        <v>1226834</v>
      </c>
      <c r="G12" s="96">
        <f t="shared" si="0"/>
        <v>166923034.03999999</v>
      </c>
      <c r="I12" s="374">
        <v>136.06</v>
      </c>
      <c r="J12" s="96">
        <f t="shared" si="4"/>
        <v>166923034.03999999</v>
      </c>
      <c r="L12" s="331">
        <v>1.98</v>
      </c>
      <c r="M12" s="329">
        <f t="shared" si="1"/>
        <v>2429131.3199999998</v>
      </c>
      <c r="O12" s="218">
        <v>134.08000000000001</v>
      </c>
      <c r="P12" s="200">
        <f t="shared" si="2"/>
        <v>164493902.72000003</v>
      </c>
      <c r="R12" s="218">
        <f t="shared" si="5"/>
        <v>136.06</v>
      </c>
      <c r="S12" s="202">
        <f t="shared" si="3"/>
        <v>166923034.03999999</v>
      </c>
      <c r="T12" s="203">
        <f t="shared" si="6"/>
        <v>1</v>
      </c>
      <c r="V12" s="492"/>
    </row>
    <row r="13" spans="2:22" s="284" customFormat="1" ht="60" customHeight="1">
      <c r="B13" s="282">
        <v>11.66</v>
      </c>
      <c r="C13" s="165" t="s">
        <v>271</v>
      </c>
      <c r="D13" s="163" t="s">
        <v>117</v>
      </c>
      <c r="E13" s="228">
        <v>40</v>
      </c>
      <c r="F13" s="222">
        <v>2556288</v>
      </c>
      <c r="G13" s="96">
        <f t="shared" si="0"/>
        <v>102251520</v>
      </c>
      <c r="I13" s="374">
        <v>40</v>
      </c>
      <c r="J13" s="96">
        <f t="shared" si="4"/>
        <v>102251520</v>
      </c>
      <c r="L13" s="347">
        <v>33</v>
      </c>
      <c r="M13" s="329">
        <f t="shared" si="1"/>
        <v>84357504</v>
      </c>
      <c r="O13" s="218">
        <v>7</v>
      </c>
      <c r="P13" s="200">
        <f t="shared" si="2"/>
        <v>17894016</v>
      </c>
      <c r="R13" s="218">
        <f t="shared" si="5"/>
        <v>40</v>
      </c>
      <c r="S13" s="202">
        <f t="shared" si="3"/>
        <v>102251520</v>
      </c>
      <c r="T13" s="203">
        <f t="shared" si="6"/>
        <v>1</v>
      </c>
      <c r="V13" s="492"/>
    </row>
    <row r="14" spans="2:22" s="284" customFormat="1" ht="60" customHeight="1">
      <c r="B14" s="100">
        <v>11.67</v>
      </c>
      <c r="C14" s="165" t="s">
        <v>272</v>
      </c>
      <c r="D14" s="163" t="s">
        <v>117</v>
      </c>
      <c r="E14" s="228">
        <v>32</v>
      </c>
      <c r="F14" s="222">
        <v>2839529</v>
      </c>
      <c r="G14" s="96">
        <f t="shared" si="0"/>
        <v>90864928</v>
      </c>
      <c r="I14" s="374">
        <v>32</v>
      </c>
      <c r="J14" s="96">
        <f t="shared" si="4"/>
        <v>90864928</v>
      </c>
      <c r="L14" s="347">
        <v>29</v>
      </c>
      <c r="M14" s="329">
        <f t="shared" si="1"/>
        <v>82346341</v>
      </c>
      <c r="O14" s="218">
        <v>0</v>
      </c>
      <c r="P14" s="219">
        <f t="shared" si="2"/>
        <v>0</v>
      </c>
      <c r="R14" s="218">
        <f t="shared" si="5"/>
        <v>29</v>
      </c>
      <c r="S14" s="202">
        <f t="shared" si="3"/>
        <v>82346341</v>
      </c>
      <c r="T14" s="203">
        <f t="shared" si="6"/>
        <v>0.90625</v>
      </c>
      <c r="V14" s="492"/>
    </row>
    <row r="15" spans="2:22" s="284" customFormat="1" ht="60" customHeight="1">
      <c r="B15" s="100">
        <v>11.68</v>
      </c>
      <c r="C15" s="165" t="s">
        <v>273</v>
      </c>
      <c r="D15" s="163" t="s">
        <v>101</v>
      </c>
      <c r="E15" s="228">
        <v>49.7</v>
      </c>
      <c r="F15" s="222">
        <v>700316</v>
      </c>
      <c r="G15" s="96">
        <f t="shared" si="0"/>
        <v>34805705.200000003</v>
      </c>
      <c r="I15" s="374">
        <v>0</v>
      </c>
      <c r="J15" s="96">
        <f t="shared" si="4"/>
        <v>0</v>
      </c>
      <c r="L15" s="330"/>
      <c r="M15" s="217">
        <f t="shared" si="1"/>
        <v>0</v>
      </c>
      <c r="O15" s="218">
        <v>0</v>
      </c>
      <c r="P15" s="219">
        <f t="shared" si="2"/>
        <v>0</v>
      </c>
      <c r="R15" s="218">
        <f t="shared" si="5"/>
        <v>0</v>
      </c>
      <c r="S15" s="202">
        <f t="shared" si="3"/>
        <v>0</v>
      </c>
      <c r="T15" s="203">
        <v>0</v>
      </c>
      <c r="V15" s="492"/>
    </row>
    <row r="16" spans="2:22" s="284" customFormat="1" ht="60" customHeight="1">
      <c r="B16" s="100" t="s">
        <v>477</v>
      </c>
      <c r="C16" s="32" t="s">
        <v>478</v>
      </c>
      <c r="D16" s="411" t="s">
        <v>4</v>
      </c>
      <c r="E16" s="228">
        <v>0</v>
      </c>
      <c r="F16" s="222">
        <v>909416</v>
      </c>
      <c r="G16" s="96">
        <f t="shared" si="0"/>
        <v>0</v>
      </c>
      <c r="I16" s="374">
        <v>87.52</v>
      </c>
      <c r="J16" s="96">
        <f t="shared" si="4"/>
        <v>79592088.319999993</v>
      </c>
      <c r="L16" s="500">
        <v>87.52</v>
      </c>
      <c r="M16" s="410">
        <f t="shared" si="1"/>
        <v>79592088.319999993</v>
      </c>
      <c r="O16" s="218">
        <v>0</v>
      </c>
      <c r="P16" s="219">
        <f t="shared" si="2"/>
        <v>0</v>
      </c>
      <c r="R16" s="218">
        <f t="shared" si="5"/>
        <v>87.52</v>
      </c>
      <c r="S16" s="202">
        <f t="shared" si="3"/>
        <v>79592088.319999993</v>
      </c>
      <c r="T16" s="203">
        <f t="shared" si="6"/>
        <v>1</v>
      </c>
      <c r="V16" s="492"/>
    </row>
    <row r="17" spans="2:22" s="284" customFormat="1" ht="60" customHeight="1">
      <c r="B17" s="282">
        <v>11.69</v>
      </c>
      <c r="C17" s="165" t="s">
        <v>274</v>
      </c>
      <c r="D17" s="163" t="s">
        <v>185</v>
      </c>
      <c r="E17" s="228">
        <v>50</v>
      </c>
      <c r="F17" s="222">
        <v>250000</v>
      </c>
      <c r="G17" s="96">
        <f t="shared" si="0"/>
        <v>12500000</v>
      </c>
      <c r="I17" s="374">
        <v>40</v>
      </c>
      <c r="J17" s="96">
        <f t="shared" si="4"/>
        <v>10000000</v>
      </c>
      <c r="L17" s="330">
        <v>10</v>
      </c>
      <c r="M17" s="329">
        <f t="shared" si="1"/>
        <v>2500000</v>
      </c>
      <c r="O17" s="218">
        <v>3</v>
      </c>
      <c r="P17" s="219">
        <f t="shared" si="2"/>
        <v>750000</v>
      </c>
      <c r="R17" s="218">
        <f t="shared" si="5"/>
        <v>13</v>
      </c>
      <c r="S17" s="202">
        <f t="shared" si="3"/>
        <v>3250000</v>
      </c>
      <c r="T17" s="203">
        <f t="shared" si="6"/>
        <v>0.32500000000000001</v>
      </c>
      <c r="V17" s="492"/>
    </row>
    <row r="18" spans="2:22" s="284" customFormat="1" ht="60" customHeight="1">
      <c r="B18" s="100">
        <v>11.7</v>
      </c>
      <c r="C18" s="165" t="s">
        <v>275</v>
      </c>
      <c r="D18" s="163" t="s">
        <v>185</v>
      </c>
      <c r="E18" s="228">
        <v>50</v>
      </c>
      <c r="F18" s="222">
        <v>350000</v>
      </c>
      <c r="G18" s="96">
        <f t="shared" si="0"/>
        <v>17500000</v>
      </c>
      <c r="I18" s="374">
        <v>40</v>
      </c>
      <c r="J18" s="96">
        <f t="shared" si="4"/>
        <v>14000000</v>
      </c>
      <c r="L18" s="330">
        <v>6</v>
      </c>
      <c r="M18" s="329">
        <f t="shared" si="1"/>
        <v>2100000</v>
      </c>
      <c r="O18" s="218">
        <v>4</v>
      </c>
      <c r="P18" s="219">
        <f t="shared" si="2"/>
        <v>1400000</v>
      </c>
      <c r="R18" s="218">
        <f t="shared" si="5"/>
        <v>10</v>
      </c>
      <c r="S18" s="202">
        <f t="shared" si="3"/>
        <v>3500000</v>
      </c>
      <c r="T18" s="203">
        <f t="shared" si="6"/>
        <v>0.25</v>
      </c>
      <c r="V18" s="492"/>
    </row>
    <row r="19" spans="2:22" s="284" customFormat="1" ht="60" customHeight="1" thickBot="1">
      <c r="B19" s="204">
        <v>11.71</v>
      </c>
      <c r="C19" s="195" t="s">
        <v>276</v>
      </c>
      <c r="D19" s="250" t="s">
        <v>185</v>
      </c>
      <c r="E19" s="235">
        <v>50</v>
      </c>
      <c r="F19" s="206">
        <v>300000</v>
      </c>
      <c r="G19" s="97">
        <f t="shared" si="0"/>
        <v>15000000</v>
      </c>
      <c r="I19" s="375">
        <v>40</v>
      </c>
      <c r="J19" s="97">
        <f t="shared" si="4"/>
        <v>12000000</v>
      </c>
      <c r="L19" s="428">
        <v>5</v>
      </c>
      <c r="M19" s="497">
        <f t="shared" si="1"/>
        <v>1500000</v>
      </c>
      <c r="O19" s="237">
        <v>0</v>
      </c>
      <c r="P19" s="211">
        <f t="shared" si="2"/>
        <v>0</v>
      </c>
      <c r="R19" s="237">
        <f>+L19+O19</f>
        <v>5</v>
      </c>
      <c r="S19" s="259">
        <f t="shared" si="3"/>
        <v>1500000</v>
      </c>
      <c r="T19" s="213">
        <f>+S19/J19</f>
        <v>0.125</v>
      </c>
      <c r="V19" s="492"/>
    </row>
    <row r="20" spans="2:22" s="284" customFormat="1" ht="12.6" customHeight="1">
      <c r="D20" s="292"/>
      <c r="G20" s="293"/>
      <c r="J20" s="294"/>
      <c r="L20" s="458"/>
      <c r="M20" s="332"/>
      <c r="P20" s="297"/>
      <c r="R20" s="298"/>
      <c r="S20" s="299"/>
      <c r="T20" s="333"/>
      <c r="V20" s="492"/>
    </row>
    <row r="21" spans="2:22" s="284" customFormat="1" ht="13.15" customHeight="1" thickBot="1">
      <c r="D21" s="320"/>
      <c r="E21" s="301"/>
      <c r="G21" s="293"/>
      <c r="J21" s="294"/>
      <c r="L21" s="458"/>
      <c r="M21" s="295"/>
      <c r="P21" s="334"/>
      <c r="R21" s="298"/>
      <c r="S21" s="335"/>
      <c r="T21" s="300"/>
      <c r="V21" s="492"/>
    </row>
    <row r="22" spans="2:22" s="284" customFormat="1" ht="30" customHeight="1" thickBot="1">
      <c r="B22" s="745" t="s">
        <v>277</v>
      </c>
      <c r="C22" s="746"/>
      <c r="D22" s="746"/>
      <c r="E22" s="746"/>
      <c r="F22" s="747"/>
      <c r="G22" s="68">
        <f>SUM(G23:G29)</f>
        <v>236066004.81</v>
      </c>
      <c r="I22" s="397"/>
      <c r="J22" s="52">
        <f>SUM(J23:J44)</f>
        <v>407802022.81</v>
      </c>
      <c r="L22" s="449"/>
      <c r="M22" s="52">
        <f>SUM(M23:M44)</f>
        <v>87035995.5</v>
      </c>
      <c r="O22" s="263"/>
      <c r="P22" s="405">
        <f>SUM(P23:P44)</f>
        <v>20107457.949999999</v>
      </c>
      <c r="R22" s="271"/>
      <c r="S22" s="405">
        <f>SUM(S23:S44)</f>
        <v>107143453.45</v>
      </c>
      <c r="T22" s="264"/>
      <c r="V22" s="492"/>
    </row>
    <row r="23" spans="2:22" s="284" customFormat="1" ht="60" customHeight="1">
      <c r="B23" s="214">
        <v>11.72</v>
      </c>
      <c r="C23" s="171" t="s">
        <v>151</v>
      </c>
      <c r="D23" s="169" t="s">
        <v>4</v>
      </c>
      <c r="E23" s="215">
        <v>306</v>
      </c>
      <c r="F23" s="216">
        <v>16405</v>
      </c>
      <c r="G23" s="95">
        <f t="shared" ref="G23:G43" si="7">+E23*F23</f>
        <v>5019930</v>
      </c>
      <c r="I23" s="371">
        <v>306</v>
      </c>
      <c r="J23" s="273">
        <f>+I23*F23</f>
        <v>5019930</v>
      </c>
      <c r="L23" s="254"/>
      <c r="M23" s="242">
        <f t="shared" ref="M23:M29" si="8">+(L23)*F23</f>
        <v>0</v>
      </c>
      <c r="O23" s="244">
        <v>305.99</v>
      </c>
      <c r="P23" s="275">
        <f t="shared" ref="P23:P43" si="9">+O23*F23</f>
        <v>5019765.95</v>
      </c>
      <c r="R23" s="244">
        <f>+L23+O23</f>
        <v>305.99</v>
      </c>
      <c r="S23" s="427">
        <f t="shared" ref="S23:S44" si="10">+R23*F23</f>
        <v>5019765.95</v>
      </c>
      <c r="T23" s="246">
        <f>+S23/J23</f>
        <v>0.99996732026143798</v>
      </c>
      <c r="V23" s="492"/>
    </row>
    <row r="24" spans="2:22" s="284" customFormat="1" ht="60" customHeight="1">
      <c r="B24" s="83">
        <v>11.73</v>
      </c>
      <c r="C24" s="165" t="s">
        <v>152</v>
      </c>
      <c r="D24" s="163" t="s">
        <v>153</v>
      </c>
      <c r="E24" s="228">
        <f>+E23*6</f>
        <v>1836</v>
      </c>
      <c r="F24" s="222">
        <v>1569</v>
      </c>
      <c r="G24" s="96">
        <f t="shared" si="7"/>
        <v>2880684</v>
      </c>
      <c r="I24" s="374">
        <v>1683</v>
      </c>
      <c r="J24" s="275">
        <f>+I24*F24</f>
        <v>2640627</v>
      </c>
      <c r="L24" s="330"/>
      <c r="M24" s="217">
        <f t="shared" si="8"/>
        <v>0</v>
      </c>
      <c r="O24" s="218">
        <v>0</v>
      </c>
      <c r="P24" s="219">
        <f t="shared" si="9"/>
        <v>0</v>
      </c>
      <c r="R24" s="218">
        <f>+L24+O24</f>
        <v>0</v>
      </c>
      <c r="S24" s="223">
        <f t="shared" si="10"/>
        <v>0</v>
      </c>
      <c r="T24" s="203">
        <f>+S24/J24</f>
        <v>0</v>
      </c>
      <c r="V24" s="492"/>
    </row>
    <row r="25" spans="2:22" s="284" customFormat="1" ht="60" customHeight="1">
      <c r="B25" s="83">
        <v>11.74</v>
      </c>
      <c r="C25" s="165" t="s">
        <v>207</v>
      </c>
      <c r="D25" s="163" t="s">
        <v>4</v>
      </c>
      <c r="E25" s="228">
        <v>251</v>
      </c>
      <c r="F25" s="222">
        <v>76769</v>
      </c>
      <c r="G25" s="96">
        <f t="shared" si="7"/>
        <v>19269019</v>
      </c>
      <c r="I25" s="374">
        <v>0</v>
      </c>
      <c r="J25" s="275">
        <f t="shared" ref="J25:J43" si="11">+I25*F25</f>
        <v>0</v>
      </c>
      <c r="L25" s="330"/>
      <c r="M25" s="217">
        <f t="shared" si="8"/>
        <v>0</v>
      </c>
      <c r="O25" s="218">
        <v>0</v>
      </c>
      <c r="P25" s="219">
        <f t="shared" si="9"/>
        <v>0</v>
      </c>
      <c r="R25" s="218">
        <f t="shared" ref="R25:R43" si="12">+L25+O25</f>
        <v>0</v>
      </c>
      <c r="S25" s="223">
        <f t="shared" si="10"/>
        <v>0</v>
      </c>
      <c r="T25" s="203">
        <v>0</v>
      </c>
      <c r="V25" s="492"/>
    </row>
    <row r="26" spans="2:22" s="284" customFormat="1" ht="60" customHeight="1">
      <c r="B26" s="83">
        <v>11.75</v>
      </c>
      <c r="C26" s="165" t="s">
        <v>209</v>
      </c>
      <c r="D26" s="163" t="s">
        <v>101</v>
      </c>
      <c r="E26" s="228">
        <v>162.69</v>
      </c>
      <c r="F26" s="222">
        <v>918949</v>
      </c>
      <c r="G26" s="96">
        <f t="shared" si="7"/>
        <v>149503812.81</v>
      </c>
      <c r="I26" s="374">
        <v>47.69</v>
      </c>
      <c r="J26" s="275">
        <f t="shared" si="11"/>
        <v>43824677.809999995</v>
      </c>
      <c r="L26" s="347">
        <v>46.5</v>
      </c>
      <c r="M26" s="498">
        <f t="shared" si="8"/>
        <v>42731128.5</v>
      </c>
      <c r="O26" s="218">
        <v>0</v>
      </c>
      <c r="P26" s="219">
        <f t="shared" si="9"/>
        <v>0</v>
      </c>
      <c r="R26" s="218">
        <f t="shared" si="12"/>
        <v>46.5</v>
      </c>
      <c r="S26" s="223">
        <f t="shared" si="10"/>
        <v>42731128.5</v>
      </c>
      <c r="T26" s="203">
        <f t="shared" ref="T26:T43" si="13">+S26/J26</f>
        <v>0.97504717970224375</v>
      </c>
      <c r="V26" s="492"/>
    </row>
    <row r="27" spans="2:22" s="284" customFormat="1" ht="60" customHeight="1">
      <c r="B27" s="83">
        <v>11.76</v>
      </c>
      <c r="C27" s="165" t="s">
        <v>215</v>
      </c>
      <c r="D27" s="163" t="s">
        <v>144</v>
      </c>
      <c r="E27" s="228">
        <v>2</v>
      </c>
      <c r="F27" s="222">
        <v>7543846</v>
      </c>
      <c r="G27" s="96">
        <f t="shared" si="7"/>
        <v>15087692</v>
      </c>
      <c r="I27" s="374">
        <v>8</v>
      </c>
      <c r="J27" s="275">
        <f t="shared" si="11"/>
        <v>60350768</v>
      </c>
      <c r="L27" s="330"/>
      <c r="M27" s="329">
        <f t="shared" si="8"/>
        <v>0</v>
      </c>
      <c r="O27" s="218">
        <v>2</v>
      </c>
      <c r="P27" s="219">
        <f t="shared" si="9"/>
        <v>15087692</v>
      </c>
      <c r="R27" s="218">
        <f t="shared" si="12"/>
        <v>2</v>
      </c>
      <c r="S27" s="336">
        <f t="shared" si="10"/>
        <v>15087692</v>
      </c>
      <c r="T27" s="203">
        <f t="shared" si="13"/>
        <v>0.25</v>
      </c>
      <c r="V27" s="492"/>
    </row>
    <row r="28" spans="2:22" s="284" customFormat="1" ht="60" customHeight="1">
      <c r="B28" s="83">
        <v>11.77</v>
      </c>
      <c r="C28" s="165" t="s">
        <v>218</v>
      </c>
      <c r="D28" s="163" t="s">
        <v>144</v>
      </c>
      <c r="E28" s="228">
        <v>1</v>
      </c>
      <c r="F28" s="222">
        <v>34934844</v>
      </c>
      <c r="G28" s="96">
        <f t="shared" si="7"/>
        <v>34934844</v>
      </c>
      <c r="I28" s="374">
        <v>1</v>
      </c>
      <c r="J28" s="275">
        <f t="shared" si="11"/>
        <v>34934844</v>
      </c>
      <c r="L28" s="450">
        <v>1</v>
      </c>
      <c r="M28" s="96">
        <f t="shared" si="8"/>
        <v>34934844</v>
      </c>
      <c r="O28" s="218">
        <v>0</v>
      </c>
      <c r="P28" s="219">
        <f t="shared" si="9"/>
        <v>0</v>
      </c>
      <c r="R28" s="218">
        <f t="shared" si="12"/>
        <v>1</v>
      </c>
      <c r="S28" s="223">
        <f t="shared" si="10"/>
        <v>34934844</v>
      </c>
      <c r="T28" s="203">
        <f t="shared" si="13"/>
        <v>1</v>
      </c>
      <c r="V28" s="492"/>
    </row>
    <row r="29" spans="2:22" s="284" customFormat="1" ht="60" customHeight="1">
      <c r="B29" s="83">
        <v>11.78</v>
      </c>
      <c r="C29" s="165" t="s">
        <v>221</v>
      </c>
      <c r="D29" s="163" t="s">
        <v>144</v>
      </c>
      <c r="E29" s="228">
        <v>1</v>
      </c>
      <c r="F29" s="222">
        <v>9370023</v>
      </c>
      <c r="G29" s="96">
        <f t="shared" si="7"/>
        <v>9370023</v>
      </c>
      <c r="I29" s="374">
        <v>1</v>
      </c>
      <c r="J29" s="275">
        <f t="shared" si="11"/>
        <v>9370023</v>
      </c>
      <c r="L29" s="499">
        <v>1</v>
      </c>
      <c r="M29" s="96">
        <f t="shared" si="8"/>
        <v>9370023</v>
      </c>
      <c r="O29" s="341">
        <v>0</v>
      </c>
      <c r="P29" s="338">
        <f t="shared" si="9"/>
        <v>0</v>
      </c>
      <c r="R29" s="218">
        <f t="shared" si="12"/>
        <v>1</v>
      </c>
      <c r="S29" s="223">
        <f t="shared" si="10"/>
        <v>9370023</v>
      </c>
      <c r="T29" s="203">
        <f t="shared" si="13"/>
        <v>1</v>
      </c>
      <c r="V29" s="492"/>
    </row>
    <row r="30" spans="2:22" s="284" customFormat="1" ht="60" customHeight="1">
      <c r="B30" s="422" t="s">
        <v>396</v>
      </c>
      <c r="C30" s="165" t="s">
        <v>397</v>
      </c>
      <c r="D30" s="163" t="s">
        <v>466</v>
      </c>
      <c r="E30" s="228">
        <v>0</v>
      </c>
      <c r="F30" s="61">
        <v>7003600</v>
      </c>
      <c r="G30" s="96">
        <f t="shared" si="7"/>
        <v>0</v>
      </c>
      <c r="H30" s="339"/>
      <c r="I30" s="376">
        <v>2</v>
      </c>
      <c r="J30" s="275">
        <f t="shared" si="11"/>
        <v>14007200</v>
      </c>
      <c r="L30" s="340"/>
      <c r="M30" s="96">
        <f t="shared" ref="M30:M43" si="14">+L30*F30</f>
        <v>0</v>
      </c>
      <c r="O30" s="341">
        <v>0</v>
      </c>
      <c r="P30" s="338">
        <f t="shared" si="9"/>
        <v>0</v>
      </c>
      <c r="R30" s="218">
        <f t="shared" si="12"/>
        <v>0</v>
      </c>
      <c r="S30" s="223">
        <f t="shared" si="10"/>
        <v>0</v>
      </c>
      <c r="T30" s="203">
        <f t="shared" si="13"/>
        <v>0</v>
      </c>
      <c r="V30" s="492"/>
    </row>
    <row r="31" spans="2:22" s="284" customFormat="1" ht="60" customHeight="1">
      <c r="B31" s="83" t="s">
        <v>398</v>
      </c>
      <c r="C31" s="165" t="s">
        <v>399</v>
      </c>
      <c r="D31" s="163" t="s">
        <v>466</v>
      </c>
      <c r="E31" s="228">
        <v>0</v>
      </c>
      <c r="F31" s="61">
        <v>4543072</v>
      </c>
      <c r="G31" s="96">
        <f t="shared" si="7"/>
        <v>0</v>
      </c>
      <c r="H31" s="339"/>
      <c r="I31" s="376">
        <v>7</v>
      </c>
      <c r="J31" s="275">
        <f t="shared" si="11"/>
        <v>31801504</v>
      </c>
      <c r="L31" s="340"/>
      <c r="M31" s="96">
        <f t="shared" si="14"/>
        <v>0</v>
      </c>
      <c r="O31" s="341">
        <v>0</v>
      </c>
      <c r="P31" s="338">
        <f t="shared" si="9"/>
        <v>0</v>
      </c>
      <c r="R31" s="218">
        <f t="shared" si="12"/>
        <v>0</v>
      </c>
      <c r="S31" s="223">
        <f t="shared" si="10"/>
        <v>0</v>
      </c>
      <c r="T31" s="203">
        <f t="shared" si="13"/>
        <v>0</v>
      </c>
      <c r="V31" s="492"/>
    </row>
    <row r="32" spans="2:22" s="284" customFormat="1" ht="60" customHeight="1">
      <c r="B32" s="83" t="s">
        <v>401</v>
      </c>
      <c r="C32" s="165" t="s">
        <v>400</v>
      </c>
      <c r="D32" s="163" t="s">
        <v>466</v>
      </c>
      <c r="E32" s="228">
        <v>0</v>
      </c>
      <c r="F32" s="60">
        <v>8817088</v>
      </c>
      <c r="G32" s="96">
        <f t="shared" si="7"/>
        <v>0</v>
      </c>
      <c r="H32" s="339"/>
      <c r="I32" s="376">
        <v>2</v>
      </c>
      <c r="J32" s="275">
        <f t="shared" si="11"/>
        <v>17634176</v>
      </c>
      <c r="L32" s="340"/>
      <c r="M32" s="96">
        <f t="shared" si="14"/>
        <v>0</v>
      </c>
      <c r="O32" s="341">
        <v>0</v>
      </c>
      <c r="P32" s="338">
        <f t="shared" si="9"/>
        <v>0</v>
      </c>
      <c r="R32" s="218">
        <f t="shared" si="12"/>
        <v>0</v>
      </c>
      <c r="S32" s="223">
        <f t="shared" si="10"/>
        <v>0</v>
      </c>
      <c r="T32" s="203">
        <f t="shared" si="13"/>
        <v>0</v>
      </c>
      <c r="V32" s="492"/>
    </row>
    <row r="33" spans="2:22" s="284" customFormat="1" ht="60" customHeight="1">
      <c r="B33" s="83" t="s">
        <v>402</v>
      </c>
      <c r="C33" s="165" t="s">
        <v>403</v>
      </c>
      <c r="D33" s="163" t="s">
        <v>466</v>
      </c>
      <c r="E33" s="228">
        <v>0</v>
      </c>
      <c r="F33" s="60">
        <v>8260327</v>
      </c>
      <c r="G33" s="96">
        <f t="shared" si="7"/>
        <v>0</v>
      </c>
      <c r="H33" s="339"/>
      <c r="I33" s="376">
        <v>2</v>
      </c>
      <c r="J33" s="275">
        <f t="shared" si="11"/>
        <v>16520654</v>
      </c>
      <c r="L33" s="340"/>
      <c r="M33" s="96">
        <f t="shared" si="14"/>
        <v>0</v>
      </c>
      <c r="O33" s="341">
        <v>0</v>
      </c>
      <c r="P33" s="338">
        <f t="shared" si="9"/>
        <v>0</v>
      </c>
      <c r="R33" s="218">
        <f t="shared" si="12"/>
        <v>0</v>
      </c>
      <c r="S33" s="223">
        <f t="shared" si="10"/>
        <v>0</v>
      </c>
      <c r="T33" s="203">
        <f t="shared" si="13"/>
        <v>0</v>
      </c>
      <c r="V33" s="492"/>
    </row>
    <row r="34" spans="2:22" s="284" customFormat="1" ht="60" customHeight="1">
      <c r="B34" s="83" t="s">
        <v>404</v>
      </c>
      <c r="C34" s="165" t="s">
        <v>405</v>
      </c>
      <c r="D34" s="163" t="s">
        <v>466</v>
      </c>
      <c r="E34" s="228">
        <v>0</v>
      </c>
      <c r="F34" s="60">
        <v>13402555</v>
      </c>
      <c r="G34" s="96">
        <f t="shared" si="7"/>
        <v>0</v>
      </c>
      <c r="H34" s="339"/>
      <c r="I34" s="376">
        <v>1</v>
      </c>
      <c r="J34" s="275">
        <f t="shared" si="11"/>
        <v>13402555</v>
      </c>
      <c r="L34" s="340"/>
      <c r="M34" s="96">
        <f t="shared" si="14"/>
        <v>0</v>
      </c>
      <c r="O34" s="341">
        <v>0</v>
      </c>
      <c r="P34" s="338">
        <f t="shared" si="9"/>
        <v>0</v>
      </c>
      <c r="R34" s="218">
        <f t="shared" si="12"/>
        <v>0</v>
      </c>
      <c r="S34" s="223">
        <f t="shared" si="10"/>
        <v>0</v>
      </c>
      <c r="T34" s="203">
        <f t="shared" si="13"/>
        <v>0</v>
      </c>
      <c r="V34" s="492"/>
    </row>
    <row r="35" spans="2:22" s="284" customFormat="1" ht="60" customHeight="1">
      <c r="B35" s="83" t="s">
        <v>407</v>
      </c>
      <c r="C35" s="165" t="s">
        <v>406</v>
      </c>
      <c r="D35" s="163" t="s">
        <v>466</v>
      </c>
      <c r="E35" s="228">
        <v>0</v>
      </c>
      <c r="F35" s="60">
        <v>18700572</v>
      </c>
      <c r="G35" s="96">
        <f t="shared" si="7"/>
        <v>0</v>
      </c>
      <c r="H35" s="339"/>
      <c r="I35" s="376">
        <v>1</v>
      </c>
      <c r="J35" s="275">
        <f t="shared" si="11"/>
        <v>18700572</v>
      </c>
      <c r="L35" s="340"/>
      <c r="M35" s="96">
        <f t="shared" si="14"/>
        <v>0</v>
      </c>
      <c r="O35" s="341">
        <v>0</v>
      </c>
      <c r="P35" s="338">
        <f t="shared" si="9"/>
        <v>0</v>
      </c>
      <c r="R35" s="218">
        <f t="shared" si="12"/>
        <v>0</v>
      </c>
      <c r="S35" s="223">
        <f t="shared" si="10"/>
        <v>0</v>
      </c>
      <c r="T35" s="203">
        <f t="shared" si="13"/>
        <v>0</v>
      </c>
      <c r="V35" s="492"/>
    </row>
    <row r="36" spans="2:22" s="284" customFormat="1" ht="60" customHeight="1">
      <c r="B36" s="83" t="s">
        <v>474</v>
      </c>
      <c r="C36" s="165" t="s">
        <v>475</v>
      </c>
      <c r="D36" s="163" t="s">
        <v>4</v>
      </c>
      <c r="E36" s="228">
        <v>0</v>
      </c>
      <c r="F36" s="60">
        <v>909416</v>
      </c>
      <c r="G36" s="96">
        <f t="shared" si="7"/>
        <v>0</v>
      </c>
      <c r="H36" s="339"/>
      <c r="I36" s="376">
        <v>60</v>
      </c>
      <c r="J36" s="275">
        <f t="shared" si="11"/>
        <v>54564960</v>
      </c>
      <c r="L36" s="340"/>
      <c r="M36" s="96">
        <f t="shared" si="14"/>
        <v>0</v>
      </c>
      <c r="O36" s="341">
        <v>0</v>
      </c>
      <c r="P36" s="338">
        <f t="shared" si="9"/>
        <v>0</v>
      </c>
      <c r="R36" s="218">
        <f t="shared" si="12"/>
        <v>0</v>
      </c>
      <c r="S36" s="223">
        <f t="shared" si="10"/>
        <v>0</v>
      </c>
      <c r="T36" s="203">
        <f t="shared" si="13"/>
        <v>0</v>
      </c>
      <c r="V36" s="492"/>
    </row>
    <row r="37" spans="2:22" s="284" customFormat="1" ht="60" customHeight="1">
      <c r="B37" s="83" t="s">
        <v>408</v>
      </c>
      <c r="C37" s="165" t="s">
        <v>409</v>
      </c>
      <c r="D37" s="163" t="s">
        <v>466</v>
      </c>
      <c r="E37" s="228">
        <v>0</v>
      </c>
      <c r="F37" s="60">
        <v>3122490</v>
      </c>
      <c r="G37" s="96">
        <f t="shared" si="7"/>
        <v>0</v>
      </c>
      <c r="H37" s="339"/>
      <c r="I37" s="376">
        <v>1</v>
      </c>
      <c r="J37" s="275">
        <f t="shared" si="11"/>
        <v>3122490</v>
      </c>
      <c r="L37" s="340"/>
      <c r="M37" s="96">
        <f t="shared" si="14"/>
        <v>0</v>
      </c>
      <c r="O37" s="341">
        <v>0</v>
      </c>
      <c r="P37" s="338">
        <f t="shared" si="9"/>
        <v>0</v>
      </c>
      <c r="R37" s="218">
        <f t="shared" si="12"/>
        <v>0</v>
      </c>
      <c r="S37" s="223">
        <f t="shared" si="10"/>
        <v>0</v>
      </c>
      <c r="T37" s="203">
        <f t="shared" si="13"/>
        <v>0</v>
      </c>
      <c r="V37" s="492"/>
    </row>
    <row r="38" spans="2:22" s="284" customFormat="1" ht="60" customHeight="1">
      <c r="B38" s="422" t="s">
        <v>410</v>
      </c>
      <c r="C38" s="172" t="s">
        <v>476</v>
      </c>
      <c r="D38" s="170" t="s">
        <v>466</v>
      </c>
      <c r="E38" s="228">
        <v>0</v>
      </c>
      <c r="F38" s="60">
        <v>2494567</v>
      </c>
      <c r="G38" s="96">
        <f t="shared" si="7"/>
        <v>0</v>
      </c>
      <c r="H38" s="342"/>
      <c r="I38" s="425">
        <v>5</v>
      </c>
      <c r="J38" s="275">
        <f t="shared" si="11"/>
        <v>12472835</v>
      </c>
      <c r="L38" s="417"/>
      <c r="M38" s="96">
        <f t="shared" si="14"/>
        <v>0</v>
      </c>
      <c r="O38" s="341">
        <v>0</v>
      </c>
      <c r="P38" s="338">
        <f t="shared" si="9"/>
        <v>0</v>
      </c>
      <c r="R38" s="218">
        <f t="shared" si="12"/>
        <v>0</v>
      </c>
      <c r="S38" s="223">
        <f t="shared" si="10"/>
        <v>0</v>
      </c>
      <c r="T38" s="203">
        <f t="shared" si="13"/>
        <v>0</v>
      </c>
      <c r="V38" s="492"/>
    </row>
    <row r="39" spans="2:22" s="284" customFormat="1" ht="60" customHeight="1">
      <c r="B39" s="423" t="s">
        <v>411</v>
      </c>
      <c r="C39" s="418" t="s">
        <v>412</v>
      </c>
      <c r="D39" s="419" t="s">
        <v>466</v>
      </c>
      <c r="E39" s="420">
        <v>0</v>
      </c>
      <c r="F39" s="421">
        <v>3175482</v>
      </c>
      <c r="G39" s="96">
        <f t="shared" si="7"/>
        <v>0</v>
      </c>
      <c r="H39" s="342"/>
      <c r="I39" s="425">
        <v>1</v>
      </c>
      <c r="J39" s="275">
        <f t="shared" si="11"/>
        <v>3175482</v>
      </c>
      <c r="L39" s="417"/>
      <c r="M39" s="96">
        <f t="shared" si="14"/>
        <v>0</v>
      </c>
      <c r="O39" s="341">
        <v>0</v>
      </c>
      <c r="P39" s="338">
        <f t="shared" si="9"/>
        <v>0</v>
      </c>
      <c r="R39" s="218">
        <f t="shared" si="12"/>
        <v>0</v>
      </c>
      <c r="S39" s="223">
        <f t="shared" si="10"/>
        <v>0</v>
      </c>
      <c r="T39" s="203">
        <f t="shared" si="13"/>
        <v>0</v>
      </c>
      <c r="V39" s="492"/>
    </row>
    <row r="40" spans="2:22" s="284" customFormat="1" ht="60" customHeight="1">
      <c r="B40" s="424" t="s">
        <v>413</v>
      </c>
      <c r="C40" s="412" t="s">
        <v>414</v>
      </c>
      <c r="D40" s="413" t="s">
        <v>466</v>
      </c>
      <c r="E40" s="414">
        <v>0</v>
      </c>
      <c r="F40" s="415">
        <v>7745541</v>
      </c>
      <c r="G40" s="96">
        <f t="shared" si="7"/>
        <v>0</v>
      </c>
      <c r="H40" s="342"/>
      <c r="I40" s="425">
        <v>1</v>
      </c>
      <c r="J40" s="275">
        <f t="shared" si="11"/>
        <v>7745541</v>
      </c>
      <c r="L40" s="417"/>
      <c r="M40" s="96">
        <f t="shared" si="14"/>
        <v>0</v>
      </c>
      <c r="O40" s="341">
        <v>0</v>
      </c>
      <c r="P40" s="338">
        <f t="shared" si="9"/>
        <v>0</v>
      </c>
      <c r="R40" s="218">
        <f t="shared" si="12"/>
        <v>0</v>
      </c>
      <c r="S40" s="223">
        <f t="shared" si="10"/>
        <v>0</v>
      </c>
      <c r="T40" s="203">
        <f t="shared" si="13"/>
        <v>0</v>
      </c>
      <c r="V40" s="492"/>
    </row>
    <row r="41" spans="2:22" s="284" customFormat="1" ht="60" customHeight="1">
      <c r="B41" s="424" t="s">
        <v>415</v>
      </c>
      <c r="C41" s="412" t="s">
        <v>416</v>
      </c>
      <c r="D41" s="413" t="s">
        <v>466</v>
      </c>
      <c r="E41" s="414">
        <v>0</v>
      </c>
      <c r="F41" s="415">
        <v>4670274</v>
      </c>
      <c r="G41" s="96">
        <f t="shared" si="7"/>
        <v>0</v>
      </c>
      <c r="H41" s="342"/>
      <c r="I41" s="425">
        <v>1</v>
      </c>
      <c r="J41" s="275">
        <f t="shared" si="11"/>
        <v>4670274</v>
      </c>
      <c r="L41" s="417"/>
      <c r="M41" s="96">
        <f t="shared" si="14"/>
        <v>0</v>
      </c>
      <c r="O41" s="341">
        <v>0</v>
      </c>
      <c r="P41" s="338">
        <f t="shared" si="9"/>
        <v>0</v>
      </c>
      <c r="R41" s="218">
        <f t="shared" si="12"/>
        <v>0</v>
      </c>
      <c r="S41" s="223">
        <f t="shared" si="10"/>
        <v>0</v>
      </c>
      <c r="T41" s="203">
        <f t="shared" si="13"/>
        <v>0</v>
      </c>
      <c r="V41" s="492"/>
    </row>
    <row r="42" spans="2:22" s="284" customFormat="1" ht="60" customHeight="1">
      <c r="B42" s="424" t="s">
        <v>420</v>
      </c>
      <c r="C42" s="412" t="s">
        <v>419</v>
      </c>
      <c r="D42" s="413" t="s">
        <v>466</v>
      </c>
      <c r="E42" s="414">
        <v>0</v>
      </c>
      <c r="F42" s="415">
        <v>4634392</v>
      </c>
      <c r="G42" s="96">
        <f t="shared" si="7"/>
        <v>0</v>
      </c>
      <c r="H42" s="342"/>
      <c r="I42" s="425">
        <v>1</v>
      </c>
      <c r="J42" s="275">
        <f t="shared" si="11"/>
        <v>4634392</v>
      </c>
      <c r="L42" s="417"/>
      <c r="M42" s="96">
        <f t="shared" si="14"/>
        <v>0</v>
      </c>
      <c r="O42" s="341">
        <v>0</v>
      </c>
      <c r="P42" s="338">
        <f t="shared" si="9"/>
        <v>0</v>
      </c>
      <c r="R42" s="218">
        <f t="shared" si="12"/>
        <v>0</v>
      </c>
      <c r="S42" s="223">
        <f t="shared" si="10"/>
        <v>0</v>
      </c>
      <c r="T42" s="203">
        <f t="shared" si="13"/>
        <v>0</v>
      </c>
      <c r="V42" s="492"/>
    </row>
    <row r="43" spans="2:22" s="284" customFormat="1" ht="60" customHeight="1">
      <c r="B43" s="424" t="s">
        <v>422</v>
      </c>
      <c r="C43" s="412" t="s">
        <v>421</v>
      </c>
      <c r="D43" s="413" t="s">
        <v>466</v>
      </c>
      <c r="E43" s="414">
        <v>0</v>
      </c>
      <c r="F43" s="415">
        <v>28512298</v>
      </c>
      <c r="G43" s="96">
        <f t="shared" si="7"/>
        <v>0</v>
      </c>
      <c r="H43" s="342"/>
      <c r="I43" s="425">
        <v>1</v>
      </c>
      <c r="J43" s="275">
        <f t="shared" si="11"/>
        <v>28512298</v>
      </c>
      <c r="L43" s="417"/>
      <c r="M43" s="96">
        <f t="shared" si="14"/>
        <v>0</v>
      </c>
      <c r="O43" s="341">
        <v>0</v>
      </c>
      <c r="P43" s="338">
        <f t="shared" si="9"/>
        <v>0</v>
      </c>
      <c r="R43" s="218">
        <f t="shared" si="12"/>
        <v>0</v>
      </c>
      <c r="S43" s="223">
        <f t="shared" si="10"/>
        <v>0</v>
      </c>
      <c r="T43" s="203">
        <f t="shared" si="13"/>
        <v>0</v>
      </c>
      <c r="V43" s="492"/>
    </row>
    <row r="44" spans="2:22" s="284" customFormat="1" ht="60" customHeight="1" thickBot="1">
      <c r="B44" s="84" t="s">
        <v>423</v>
      </c>
      <c r="C44" s="166" t="s">
        <v>424</v>
      </c>
      <c r="D44" s="164" t="s">
        <v>466</v>
      </c>
      <c r="E44" s="235">
        <v>0</v>
      </c>
      <c r="F44" s="82">
        <v>6898740</v>
      </c>
      <c r="G44" s="97">
        <f>+F44*E44</f>
        <v>0</v>
      </c>
      <c r="H44" s="342"/>
      <c r="I44" s="377">
        <v>3</v>
      </c>
      <c r="J44" s="251">
        <f>+I44*F44</f>
        <v>20696220</v>
      </c>
      <c r="L44" s="343"/>
      <c r="M44" s="97">
        <f>+L44*F44</f>
        <v>0</v>
      </c>
      <c r="O44" s="344">
        <v>0</v>
      </c>
      <c r="P44" s="338">
        <f>+O44*F44</f>
        <v>0</v>
      </c>
      <c r="R44" s="344">
        <f>+L44+O44</f>
        <v>0</v>
      </c>
      <c r="S44" s="238">
        <f t="shared" si="10"/>
        <v>0</v>
      </c>
      <c r="T44" s="345">
        <f>+S44/J44</f>
        <v>0</v>
      </c>
      <c r="V44" s="492"/>
    </row>
    <row r="45" spans="2:22" s="284" customFormat="1" ht="10.5" customHeight="1" thickBot="1">
      <c r="D45" s="292"/>
      <c r="G45" s="293"/>
      <c r="J45" s="294"/>
      <c r="L45" s="458"/>
      <c r="M45" s="295"/>
      <c r="P45" s="305"/>
      <c r="R45" s="298"/>
      <c r="S45" s="303"/>
      <c r="T45" s="426"/>
      <c r="V45" s="492"/>
    </row>
    <row r="46" spans="2:22" ht="12" customHeight="1">
      <c r="B46" s="121"/>
      <c r="C46" s="122"/>
      <c r="D46" s="121"/>
      <c r="E46" s="30"/>
      <c r="F46" s="123"/>
      <c r="G46" s="112"/>
      <c r="I46" s="124"/>
      <c r="J46" s="116"/>
      <c r="L46" s="41"/>
      <c r="M46" s="119"/>
      <c r="O46" s="114"/>
      <c r="P46" s="120"/>
      <c r="R46" s="125"/>
      <c r="S46" s="120"/>
      <c r="T46" s="53"/>
    </row>
    <row r="47" spans="2:22" ht="16.149999999999999" customHeight="1" thickBot="1">
      <c r="G47" s="126"/>
    </row>
    <row r="48" spans="2:22" ht="39" customHeight="1" thickBot="1">
      <c r="C48" s="735" t="s">
        <v>379</v>
      </c>
      <c r="D48" s="735"/>
      <c r="E48" s="735"/>
      <c r="F48" s="736"/>
      <c r="G48" s="183" t="e">
        <f>+#REF!+#REF!+#REF!+#REF!+#REF!+#REF!+#REF!+#REF!+#REF!+#REF!+#REF!+#REF!+#REF!</f>
        <v>#REF!</v>
      </c>
      <c r="H48" s="176"/>
      <c r="I48" s="176"/>
      <c r="J48" s="184" t="e">
        <f>+#REF!+#REF!+#REF!+#REF!+#REF!+#REF!+#REF!+#REF!+#REF!+#REF!+#REF!+#REF!+#REF!+#REF!</f>
        <v>#REF!</v>
      </c>
      <c r="K48" s="35"/>
      <c r="M48" s="184">
        <f>+ROUND((M4+M22),1)</f>
        <v>557048533</v>
      </c>
      <c r="N48" s="176"/>
      <c r="O48" s="176"/>
      <c r="P48" s="184" t="e">
        <f>+ROUND((#REF!+#REF!+#REF!+#REF!+#REF!+#REF!+#REF!+#REF!+#REF!+#REF!+#REF!+#REF!+#REF!+#REF!),1)</f>
        <v>#REF!</v>
      </c>
      <c r="Q48" s="176"/>
      <c r="R48" s="177"/>
      <c r="S48" s="184" t="e">
        <f>+ROUND((#REF!+#REF!+#REF!+#REF!+#REF!+#REF!+#REF!+#REF!+#REF!+#REF!+#REF!+#REF!+#REF!+#REF!),1)</f>
        <v>#REF!</v>
      </c>
      <c r="T48" s="182" t="e">
        <f>+S48/G48</f>
        <v>#REF!</v>
      </c>
    </row>
    <row r="49" spans="3:20" ht="14.25" customHeight="1" thickBot="1">
      <c r="C49" s="176"/>
      <c r="D49" s="176"/>
      <c r="E49" s="176"/>
      <c r="F49" s="176"/>
      <c r="G49" s="185"/>
      <c r="H49" s="176"/>
      <c r="I49" s="176"/>
      <c r="J49" s="177"/>
      <c r="M49" s="178"/>
      <c r="N49" s="176"/>
      <c r="O49" s="176"/>
      <c r="P49" s="179"/>
      <c r="Q49" s="176"/>
      <c r="R49" s="177"/>
      <c r="S49" s="439"/>
      <c r="T49" s="45"/>
    </row>
    <row r="50" spans="3:20" ht="36" customHeight="1" thickBot="1">
      <c r="C50" s="735" t="s">
        <v>380</v>
      </c>
      <c r="D50" s="735"/>
      <c r="E50" s="735"/>
      <c r="F50" s="187">
        <v>0.28999999999999998</v>
      </c>
      <c r="G50" s="186" t="e">
        <f>+$F$50*G48</f>
        <v>#REF!</v>
      </c>
      <c r="H50" s="176"/>
      <c r="I50" s="176"/>
      <c r="J50" s="186" t="e">
        <f>+$F$50*J48</f>
        <v>#REF!</v>
      </c>
      <c r="M50" s="184">
        <f>+ROUND(($F$50*M48),1)</f>
        <v>161544074.59999999</v>
      </c>
      <c r="N50" s="176"/>
      <c r="O50" s="176"/>
      <c r="P50" s="184" t="e">
        <f>+ROUND(($F$50*P48),1)</f>
        <v>#REF!</v>
      </c>
      <c r="Q50" s="176"/>
      <c r="R50" s="177"/>
      <c r="S50" s="184" t="e">
        <f>+ROUND(($F$50*S48),1)</f>
        <v>#REF!</v>
      </c>
      <c r="T50" s="38"/>
    </row>
    <row r="51" spans="3:20" ht="12.6" customHeight="1" thickBot="1">
      <c r="C51" s="378"/>
      <c r="D51" s="378"/>
      <c r="E51" s="378"/>
      <c r="F51" s="436"/>
      <c r="G51" s="437"/>
      <c r="H51" s="176"/>
      <c r="I51" s="176"/>
      <c r="J51" s="437"/>
      <c r="M51" s="438"/>
      <c r="N51" s="176"/>
      <c r="O51" s="176"/>
      <c r="P51" s="439"/>
      <c r="Q51" s="176"/>
      <c r="R51" s="181"/>
      <c r="S51" s="439"/>
      <c r="T51" s="64"/>
    </row>
    <row r="52" spans="3:20" ht="41.25" customHeight="1" thickBot="1">
      <c r="C52" s="735" t="s">
        <v>381</v>
      </c>
      <c r="D52" s="735"/>
      <c r="E52" s="735"/>
      <c r="F52" s="188">
        <v>0.21</v>
      </c>
      <c r="G52" s="186" t="e">
        <f>+$F$52*G48</f>
        <v>#REF!</v>
      </c>
      <c r="H52" s="176"/>
      <c r="I52" s="176"/>
      <c r="J52" s="186" t="e">
        <f>+$F$52*J48</f>
        <v>#REF!</v>
      </c>
      <c r="M52" s="489">
        <f>+ROUND(($F$52*M48),2)</f>
        <v>116980191.93000001</v>
      </c>
      <c r="N52" s="176"/>
      <c r="O52" s="176"/>
      <c r="P52" s="184" t="e">
        <f>+ROUND(($F$52*P48),1)</f>
        <v>#REF!</v>
      </c>
      <c r="Q52" s="176"/>
      <c r="R52" s="177"/>
      <c r="S52" s="184" t="e">
        <f>+ROUND(($F$52*S48),1)</f>
        <v>#REF!</v>
      </c>
      <c r="T52" s="38"/>
    </row>
    <row r="53" spans="3:20" ht="13.9" customHeight="1" thickBot="1">
      <c r="C53" s="378"/>
      <c r="D53" s="378"/>
      <c r="E53" s="378"/>
      <c r="F53" s="188"/>
      <c r="G53" s="437"/>
      <c r="H53" s="176"/>
      <c r="I53" s="176"/>
      <c r="J53" s="437"/>
      <c r="M53" s="490"/>
      <c r="N53" s="176"/>
      <c r="O53" s="176"/>
      <c r="P53" s="439"/>
      <c r="Q53" s="176"/>
      <c r="R53" s="181"/>
      <c r="S53" s="439"/>
      <c r="T53" s="64"/>
    </row>
    <row r="54" spans="3:20" ht="42" customHeight="1" thickBot="1">
      <c r="C54" s="735" t="s">
        <v>382</v>
      </c>
      <c r="D54" s="735"/>
      <c r="E54" s="735"/>
      <c r="F54" s="188">
        <v>0.03</v>
      </c>
      <c r="G54" s="186" t="e">
        <f>+$F$54*G48</f>
        <v>#REF!</v>
      </c>
      <c r="H54" s="176"/>
      <c r="I54" s="176"/>
      <c r="J54" s="186" t="e">
        <f>+$F$54*J48</f>
        <v>#REF!</v>
      </c>
      <c r="M54" s="489">
        <f>+ROUND(($F$54*M48),2)</f>
        <v>16711455.99</v>
      </c>
      <c r="N54" s="176"/>
      <c r="O54" s="176"/>
      <c r="P54" s="184" t="e">
        <f>+ROUND(($F$54*P48),1)</f>
        <v>#REF!</v>
      </c>
      <c r="Q54" s="176"/>
      <c r="R54" s="177"/>
      <c r="S54" s="184" t="e">
        <f>+ROUND(($F$54*S48),1)</f>
        <v>#REF!</v>
      </c>
      <c r="T54" s="38"/>
    </row>
    <row r="55" spans="3:20" ht="14.45" customHeight="1" thickBot="1">
      <c r="C55" s="378"/>
      <c r="D55" s="378"/>
      <c r="E55" s="378"/>
      <c r="F55" s="442"/>
      <c r="G55" s="437"/>
      <c r="H55" s="176"/>
      <c r="I55" s="176"/>
      <c r="J55" s="437"/>
      <c r="M55" s="490"/>
      <c r="N55" s="176"/>
      <c r="O55" s="176"/>
      <c r="P55" s="439"/>
      <c r="Q55" s="176"/>
      <c r="R55" s="177"/>
      <c r="S55" s="439"/>
      <c r="T55" s="64"/>
    </row>
    <row r="56" spans="3:20" ht="39" customHeight="1" thickBot="1">
      <c r="C56" s="735" t="s">
        <v>383</v>
      </c>
      <c r="D56" s="735"/>
      <c r="E56" s="735"/>
      <c r="F56" s="188">
        <v>0.05</v>
      </c>
      <c r="G56" s="186" t="e">
        <f>+$F$56*G48</f>
        <v>#REF!</v>
      </c>
      <c r="H56" s="176"/>
      <c r="I56" s="176"/>
      <c r="J56" s="186" t="e">
        <f>+$F$56*J48</f>
        <v>#REF!</v>
      </c>
      <c r="M56" s="489">
        <f>+ROUND(($F$56*M48),2)</f>
        <v>27852426.649999999</v>
      </c>
      <c r="N56" s="176"/>
      <c r="O56" s="176"/>
      <c r="P56" s="184" t="e">
        <f>+ROUND(($F$56*P48),1)</f>
        <v>#REF!</v>
      </c>
      <c r="Q56" s="176"/>
      <c r="R56" s="177"/>
      <c r="S56" s="184" t="e">
        <f>+ROUND(($F$56*S48),1)</f>
        <v>#REF!</v>
      </c>
      <c r="T56" s="38"/>
    </row>
    <row r="57" spans="3:20" ht="19.149999999999999" customHeight="1" thickBot="1">
      <c r="C57" s="378"/>
      <c r="D57" s="378"/>
      <c r="E57" s="378"/>
      <c r="F57" s="442"/>
      <c r="G57" s="437"/>
      <c r="H57" s="176"/>
      <c r="I57" s="176"/>
      <c r="J57" s="437"/>
      <c r="M57" s="440"/>
      <c r="N57" s="176"/>
      <c r="O57" s="176"/>
      <c r="P57" s="441"/>
      <c r="Q57" s="176"/>
      <c r="R57" s="177"/>
      <c r="S57" s="441"/>
      <c r="T57" s="53"/>
    </row>
    <row r="58" spans="3:20" ht="36" customHeight="1" thickBot="1">
      <c r="C58" s="735" t="s">
        <v>384</v>
      </c>
      <c r="D58" s="735"/>
      <c r="E58" s="735"/>
      <c r="F58" s="736"/>
      <c r="G58" s="186">
        <v>1603710214</v>
      </c>
      <c r="H58" s="176"/>
      <c r="I58" s="176"/>
      <c r="J58" s="186">
        <v>1603710214</v>
      </c>
      <c r="M58" s="443"/>
      <c r="N58" s="176"/>
      <c r="O58" s="176"/>
      <c r="P58" s="180"/>
      <c r="Q58" s="176"/>
      <c r="R58" s="177"/>
      <c r="S58" s="181"/>
      <c r="T58" s="51"/>
    </row>
    <row r="59" spans="3:20" ht="19.149999999999999" customHeight="1" thickBot="1">
      <c r="C59" s="378"/>
      <c r="D59" s="378"/>
      <c r="E59" s="378"/>
      <c r="F59" s="378"/>
      <c r="G59" s="437"/>
      <c r="H59" s="176"/>
      <c r="I59" s="176"/>
      <c r="J59" s="437"/>
      <c r="M59" s="443"/>
      <c r="N59" s="176"/>
      <c r="O59" s="176"/>
      <c r="P59" s="180"/>
      <c r="Q59" s="176"/>
      <c r="R59" s="177"/>
      <c r="S59" s="181"/>
      <c r="T59" s="51"/>
    </row>
    <row r="60" spans="3:20" ht="36" customHeight="1" thickBot="1">
      <c r="C60" s="735" t="s">
        <v>385</v>
      </c>
      <c r="D60" s="735"/>
      <c r="E60" s="735"/>
      <c r="F60" s="736"/>
      <c r="G60" s="186" t="e">
        <f>G48+G50</f>
        <v>#REF!</v>
      </c>
      <c r="H60" s="176"/>
      <c r="I60" s="176"/>
      <c r="J60" s="186" t="e">
        <f>+J48+J50</f>
        <v>#REF!</v>
      </c>
      <c r="M60" s="50"/>
      <c r="P60" s="46"/>
      <c r="S60" s="36"/>
      <c r="T60" s="46"/>
    </row>
    <row r="61" spans="3:20" ht="22.15" customHeight="1" thickBot="1">
      <c r="C61" s="378"/>
      <c r="D61" s="378"/>
      <c r="E61" s="378"/>
      <c r="F61" s="378"/>
      <c r="G61" s="437"/>
      <c r="H61" s="176"/>
      <c r="I61" s="176"/>
      <c r="J61" s="437"/>
      <c r="M61" s="50"/>
      <c r="P61" s="46"/>
      <c r="S61" s="36"/>
      <c r="T61" s="46"/>
    </row>
    <row r="62" spans="3:20" ht="36" customHeight="1" thickBot="1">
      <c r="C62" s="735" t="s">
        <v>386</v>
      </c>
      <c r="D62" s="735"/>
      <c r="E62" s="735"/>
      <c r="F62" s="736"/>
      <c r="G62" s="186" t="e">
        <f>+G60+G58</f>
        <v>#REF!</v>
      </c>
      <c r="H62" s="176"/>
      <c r="I62" s="176"/>
      <c r="J62" s="186" t="e">
        <f>+J60+J58</f>
        <v>#REF!</v>
      </c>
      <c r="M62" s="50"/>
      <c r="P62" s="46"/>
      <c r="S62" s="36"/>
      <c r="T62" s="46"/>
    </row>
    <row r="63" spans="3:20" ht="19.5" customHeight="1" thickBot="1">
      <c r="D63" s="193"/>
      <c r="E63" s="193"/>
      <c r="F63" s="193"/>
      <c r="G63" s="49"/>
      <c r="J63" s="48"/>
      <c r="M63" s="47"/>
      <c r="P63" s="46"/>
      <c r="S63" s="36"/>
      <c r="T63" s="46"/>
    </row>
    <row r="64" spans="3:20" ht="34.5" customHeight="1" thickBot="1">
      <c r="I64" s="737" t="s">
        <v>387</v>
      </c>
      <c r="J64" s="737"/>
      <c r="K64" s="737"/>
      <c r="L64" s="738"/>
      <c r="M64" s="483">
        <f>ROUND((+M48+M50),1)</f>
        <v>718592607.60000002</v>
      </c>
      <c r="P64" s="483" t="e">
        <f>ROUND((+P48+P50),1)</f>
        <v>#REF!</v>
      </c>
      <c r="Q64" s="40"/>
      <c r="R64" s="43"/>
      <c r="S64" s="483" t="e">
        <f>ROUND((+S48+S50),1)</f>
        <v>#REF!</v>
      </c>
      <c r="T64" s="38"/>
    </row>
    <row r="65" spans="3:22" ht="12" customHeight="1" thickBot="1">
      <c r="I65" s="176"/>
      <c r="J65" s="189"/>
      <c r="K65" s="190"/>
      <c r="L65" s="466"/>
      <c r="M65" s="173"/>
      <c r="P65" s="174"/>
      <c r="Q65" s="40"/>
      <c r="R65" s="43"/>
      <c r="S65" s="175"/>
      <c r="T65" s="45"/>
    </row>
    <row r="66" spans="3:22" ht="36.6" customHeight="1" thickBot="1">
      <c r="I66" s="737" t="s">
        <v>388</v>
      </c>
      <c r="J66" s="737"/>
      <c r="K66" s="737"/>
      <c r="L66" s="738"/>
      <c r="M66" s="483">
        <f>+ROUND((M64*10%),1)</f>
        <v>71859260.799999997</v>
      </c>
      <c r="N66" s="484"/>
      <c r="O66" s="484"/>
      <c r="P66" s="483" t="e">
        <f>+ROUND((P64*10%),1)</f>
        <v>#REF!</v>
      </c>
      <c r="Q66" s="40"/>
      <c r="R66" s="43"/>
      <c r="S66" s="483" t="e">
        <f>+ROUND((S64*10%),1)</f>
        <v>#REF!</v>
      </c>
      <c r="T66" s="38"/>
    </row>
    <row r="67" spans="3:22" ht="18" customHeight="1" thickBot="1">
      <c r="C67" s="44"/>
      <c r="D67" s="44"/>
      <c r="I67" s="176"/>
      <c r="J67" s="189"/>
      <c r="K67" s="190"/>
      <c r="L67" s="458"/>
      <c r="M67" s="42"/>
      <c r="P67" s="41"/>
      <c r="Q67" s="40"/>
      <c r="R67" s="43"/>
      <c r="S67" s="42"/>
      <c r="T67" s="41"/>
    </row>
    <row r="68" spans="3:22" ht="40.5" customHeight="1" thickBot="1">
      <c r="I68" s="737" t="s">
        <v>389</v>
      </c>
      <c r="J68" s="737"/>
      <c r="K68" s="737"/>
      <c r="L68" s="738"/>
      <c r="M68" s="483">
        <f>+ROUND((M64-M66),1)</f>
        <v>646733346.79999995</v>
      </c>
      <c r="N68" s="484"/>
      <c r="O68" s="485" t="s">
        <v>390</v>
      </c>
      <c r="P68" s="483" t="e">
        <f>+ROUND((P64-P66),1)</f>
        <v>#REF!</v>
      </c>
      <c r="Q68" s="40"/>
      <c r="R68" s="39" t="s">
        <v>391</v>
      </c>
      <c r="S68" s="483" t="e">
        <f>+ROUND((S64-S66),1)</f>
        <v>#REF!</v>
      </c>
      <c r="T68" s="38"/>
    </row>
    <row r="69" spans="3:22" ht="33" customHeight="1">
      <c r="S69" s="37"/>
    </row>
    <row r="70" spans="3:22" ht="409.15" customHeight="1">
      <c r="F70" s="727"/>
      <c r="G70" s="727"/>
      <c r="H70" s="727"/>
      <c r="K70" s="727"/>
      <c r="L70" s="727"/>
      <c r="M70" s="727"/>
      <c r="R70" s="727"/>
      <c r="S70" s="727"/>
      <c r="T70" s="727"/>
    </row>
    <row r="71" spans="3:22" ht="33" customHeight="1">
      <c r="D71" s="731" t="s">
        <v>392</v>
      </c>
      <c r="E71" s="731"/>
      <c r="F71" s="731"/>
      <c r="G71" s="731"/>
      <c r="H71" s="731"/>
      <c r="I71" s="731"/>
      <c r="J71" s="31"/>
      <c r="K71" s="730" t="s">
        <v>393</v>
      </c>
      <c r="L71" s="730"/>
      <c r="M71" s="730"/>
      <c r="N71" s="730"/>
      <c r="O71" s="730"/>
      <c r="P71" s="730"/>
      <c r="R71" s="728"/>
      <c r="S71" s="728"/>
      <c r="T71" s="728"/>
      <c r="U71" s="728"/>
      <c r="V71" s="728"/>
    </row>
    <row r="72" spans="3:22" ht="28.5" customHeight="1">
      <c r="D72" s="732" t="s">
        <v>394</v>
      </c>
      <c r="E72" s="732"/>
      <c r="F72" s="732"/>
      <c r="G72" s="732"/>
      <c r="H72" s="732"/>
      <c r="I72" s="732"/>
      <c r="J72" s="31"/>
      <c r="K72" s="729" t="s">
        <v>395</v>
      </c>
      <c r="L72" s="729"/>
      <c r="M72" s="729"/>
      <c r="N72" s="729"/>
      <c r="O72" s="729"/>
      <c r="P72" s="729"/>
      <c r="R72" s="728"/>
      <c r="S72" s="728"/>
      <c r="T72" s="728"/>
      <c r="U72" s="728"/>
      <c r="V72" s="728"/>
    </row>
    <row r="73" spans="3:22" ht="30" customHeight="1">
      <c r="D73" s="732" t="e">
        <f>+#REF!</f>
        <v>#REF!</v>
      </c>
      <c r="E73" s="732"/>
      <c r="F73" s="732"/>
      <c r="G73" s="732"/>
      <c r="H73" s="732"/>
      <c r="I73" s="732"/>
      <c r="J73" s="31"/>
      <c r="K73" s="729" t="e">
        <f>+#REF!</f>
        <v>#REF!</v>
      </c>
      <c r="L73" s="729"/>
      <c r="M73" s="729"/>
      <c r="N73" s="729"/>
      <c r="O73" s="729"/>
      <c r="P73" s="729"/>
      <c r="Q73" s="727"/>
      <c r="R73" s="727"/>
      <c r="S73" s="727"/>
      <c r="T73" s="727"/>
    </row>
    <row r="74" spans="3:22" ht="20.100000000000001" customHeight="1">
      <c r="K74" s="444"/>
      <c r="L74" s="446"/>
      <c r="M74" s="445"/>
      <c r="N74" s="444"/>
      <c r="O74" s="444"/>
      <c r="P74" s="446"/>
    </row>
    <row r="75" spans="3:22" ht="20.100000000000001" customHeight="1"/>
    <row r="76" spans="3:22" ht="20.100000000000001" customHeight="1"/>
    <row r="77" spans="3:22" ht="20.100000000000001" customHeight="1"/>
    <row r="78" spans="3:22" ht="20.100000000000001" customHeight="1"/>
    <row r="79" spans="3:22" ht="20.100000000000001" customHeight="1"/>
    <row r="80" spans="3:22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  <row r="110" ht="20.100000000000001" customHeight="1"/>
    <row r="111" ht="20.100000000000001" customHeight="1"/>
    <row r="112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</sheetData>
  <mergeCells count="26">
    <mergeCell ref="D72:I72"/>
    <mergeCell ref="K72:P72"/>
    <mergeCell ref="R72:V72"/>
    <mergeCell ref="D73:I73"/>
    <mergeCell ref="K73:P73"/>
    <mergeCell ref="Q73:T73"/>
    <mergeCell ref="F70:H70"/>
    <mergeCell ref="K70:M70"/>
    <mergeCell ref="R70:T70"/>
    <mergeCell ref="D71:I71"/>
    <mergeCell ref="K71:P71"/>
    <mergeCell ref="R71:V71"/>
    <mergeCell ref="B3:F3"/>
    <mergeCell ref="B4:F4"/>
    <mergeCell ref="B22:F22"/>
    <mergeCell ref="I68:L68"/>
    <mergeCell ref="C48:F48"/>
    <mergeCell ref="C50:E50"/>
    <mergeCell ref="C52:E52"/>
    <mergeCell ref="C54:E54"/>
    <mergeCell ref="C56:E56"/>
    <mergeCell ref="C58:F58"/>
    <mergeCell ref="C60:F60"/>
    <mergeCell ref="C62:F62"/>
    <mergeCell ref="I64:L64"/>
    <mergeCell ref="I66:L66"/>
  </mergeCells>
  <printOptions horizontalCentered="1"/>
  <pageMargins left="0.19685039370078741" right="0.23622047244094491" top="0.86614173228346458" bottom="0.78740157480314965" header="0.31496062992125984" footer="0.31496062992125984"/>
  <pageSetup scale="27" orientation="landscape" horizontalDpi="360" verticalDpi="360" r:id="rId1"/>
  <headerFooter>
    <oddFooter>&amp;R&amp;"-,Negrita"&amp;24&amp;P</oddFooter>
  </headerFooter>
  <rowBreaks count="2" manualBreakCount="2">
    <brk id="35" max="20" man="1"/>
    <brk id="75" max="2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V572"/>
  <sheetViews>
    <sheetView view="pageBreakPreview" topLeftCell="C16" zoomScale="43" zoomScaleNormal="100" zoomScaleSheetLayoutView="43" workbookViewId="0">
      <selection activeCell="S408" sqref="S408"/>
    </sheetView>
  </sheetViews>
  <sheetFormatPr baseColWidth="10" defaultColWidth="11.42578125" defaultRowHeight="23.25"/>
  <cols>
    <col min="1" max="1" width="1.5703125" style="33" customWidth="1"/>
    <col min="2" max="2" width="25.5703125" style="33" customWidth="1"/>
    <col min="3" max="3" width="115.28515625" style="33" customWidth="1"/>
    <col min="4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4.1406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22" width="44.7109375" style="492" customWidth="1"/>
    <col min="23" max="16384" width="11.42578125" style="33"/>
  </cols>
  <sheetData>
    <row r="1" spans="1:20" ht="24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798" t="s">
        <v>522</v>
      </c>
      <c r="Q5" s="799"/>
      <c r="R5" s="799"/>
      <c r="S5" s="799"/>
      <c r="T5" s="800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11" t="s">
        <v>515</v>
      </c>
      <c r="J8" s="812"/>
      <c r="K8" s="812"/>
      <c r="L8" s="813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+G422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782" t="s">
        <v>54</v>
      </c>
      <c r="J11" s="783"/>
      <c r="K11" s="783"/>
      <c r="L11" s="784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</f>
        <v>32608896607.872726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54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10%*G420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61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782">
        <f>+P426</f>
        <v>1928140759.7</v>
      </c>
      <c r="J15" s="783"/>
      <c r="K15" s="783"/>
      <c r="L15" s="784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16:</v>
      </c>
      <c r="F16" s="771"/>
      <c r="G16" s="771"/>
      <c r="H16" s="771"/>
      <c r="I16" s="782">
        <f>+M426</f>
        <v>180228126.40000001</v>
      </c>
      <c r="J16" s="783"/>
      <c r="K16" s="783"/>
      <c r="L16" s="78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2108368886.1000001</v>
      </c>
      <c r="J17" s="783"/>
      <c r="K17" s="783"/>
      <c r="L17" s="784"/>
      <c r="M17" s="785" t="s">
        <v>77</v>
      </c>
      <c r="N17" s="785"/>
      <c r="O17" s="785"/>
      <c r="P17" s="788" t="s">
        <v>78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-992149753.28727269</v>
      </c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513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1.6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11351721300.209997</v>
      </c>
      <c r="K29" s="176"/>
      <c r="L29" s="449"/>
      <c r="M29" s="52">
        <f>SUM(M30:M49)</f>
        <v>1107967486.6399999</v>
      </c>
      <c r="N29" s="176"/>
      <c r="O29" s="263"/>
      <c r="P29" s="405">
        <f>SUM(P30:P49)</f>
        <v>8143460570.174654</v>
      </c>
      <c r="Q29" s="176"/>
      <c r="R29" s="396"/>
      <c r="S29" s="405">
        <f>SUM(S30:S49)</f>
        <v>9251428056.8146553</v>
      </c>
      <c r="T29" s="367"/>
      <c r="V29" s="495">
        <f>+S29-J29</f>
        <v>-2100293243.3953419</v>
      </c>
    </row>
    <row r="30" spans="1:22" ht="54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>
        <v>362.8</v>
      </c>
      <c r="M30" s="491">
        <f>+(L30*F30)</f>
        <v>421063503.19999999</v>
      </c>
      <c r="N30" s="176"/>
      <c r="O30" s="218">
        <v>1481.5</v>
      </c>
      <c r="P30" s="219">
        <f t="shared" ref="P30:P49" si="1">+O30*F30</f>
        <v>1719420011</v>
      </c>
      <c r="Q30" s="176"/>
      <c r="R30" s="218">
        <f>+L30+O30</f>
        <v>1844.3</v>
      </c>
      <c r="S30" s="223">
        <f t="shared" ref="S30:S49" si="2">+R30*F30</f>
        <v>2140483514.2</v>
      </c>
      <c r="T30" s="203">
        <f>+S30/J30</f>
        <v>0.76539484048429474</v>
      </c>
    </row>
    <row r="31" spans="1:22" ht="54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2" ht="54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54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54" customHeight="1">
      <c r="B34" s="83">
        <v>2.5</v>
      </c>
      <c r="C34" s="165" t="s">
        <v>102</v>
      </c>
      <c r="D34" s="163" t="s">
        <v>4</v>
      </c>
      <c r="E34" s="221">
        <v>121.27620000000002</v>
      </c>
      <c r="F34" s="222">
        <v>824256</v>
      </c>
      <c r="G34" s="90">
        <f t="shared" si="0"/>
        <v>99962635.507200018</v>
      </c>
      <c r="H34" s="176"/>
      <c r="I34" s="255">
        <v>121.27620000000002</v>
      </c>
      <c r="J34" s="90">
        <f t="shared" si="4"/>
        <v>99962635.507200018</v>
      </c>
      <c r="K34" s="176"/>
      <c r="L34" s="330"/>
      <c r="M34" s="200">
        <f t="shared" si="3"/>
        <v>0</v>
      </c>
      <c r="N34" s="176"/>
      <c r="O34" s="218">
        <v>104.82</v>
      </c>
      <c r="P34" s="219">
        <f t="shared" si="1"/>
        <v>86398513.920000002</v>
      </c>
      <c r="Q34" s="176"/>
      <c r="R34" s="218">
        <f t="shared" si="5"/>
        <v>104.82</v>
      </c>
      <c r="S34" s="223">
        <f t="shared" si="2"/>
        <v>86398513.920000002</v>
      </c>
      <c r="T34" s="203">
        <f t="shared" si="6"/>
        <v>0.8643080835316409</v>
      </c>
    </row>
    <row r="35" spans="2:20" ht="54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54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>
        <v>209307.36</v>
      </c>
      <c r="M36" s="200">
        <f t="shared" si="3"/>
        <v>368171646.23999995</v>
      </c>
      <c r="N36" s="176"/>
      <c r="O36" s="218">
        <v>329066.64</v>
      </c>
      <c r="P36" s="219">
        <f t="shared" si="1"/>
        <v>578828219.75999999</v>
      </c>
      <c r="Q36" s="176"/>
      <c r="R36" s="218">
        <f t="shared" si="5"/>
        <v>538374</v>
      </c>
      <c r="S36" s="223">
        <f t="shared" si="2"/>
        <v>946999866</v>
      </c>
      <c r="T36" s="203">
        <f t="shared" si="6"/>
        <v>0.77039736350909127</v>
      </c>
    </row>
    <row r="37" spans="2:20" ht="54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649261.19025104481</v>
      </c>
      <c r="J37" s="90">
        <f t="shared" si="4"/>
        <v>2643142305.5120034</v>
      </c>
      <c r="K37" s="176"/>
      <c r="L37" s="328">
        <v>48398.25</v>
      </c>
      <c r="M37" s="200">
        <f t="shared" si="3"/>
        <v>197029275.75</v>
      </c>
      <c r="N37" s="176"/>
      <c r="O37" s="218">
        <v>509131.77000000008</v>
      </c>
      <c r="P37" s="200">
        <f t="shared" si="1"/>
        <v>2072675435.6700003</v>
      </c>
      <c r="Q37" s="176"/>
      <c r="R37" s="218">
        <f t="shared" si="5"/>
        <v>557530.02</v>
      </c>
      <c r="S37" s="202">
        <f t="shared" si="2"/>
        <v>2269704711.4200001</v>
      </c>
      <c r="T37" s="203">
        <f t="shared" si="6"/>
        <v>0.85871453333661329</v>
      </c>
    </row>
    <row r="38" spans="2:20" ht="54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450"/>
      <c r="M38" s="217">
        <f t="shared" si="3"/>
        <v>0</v>
      </c>
      <c r="N38" s="176"/>
      <c r="O38" s="218">
        <v>0</v>
      </c>
      <c r="P38" s="219">
        <f t="shared" si="1"/>
        <v>0</v>
      </c>
      <c r="Q38" s="176"/>
      <c r="R38" s="218">
        <f t="shared" si="5"/>
        <v>0</v>
      </c>
      <c r="S38" s="223">
        <f t="shared" si="2"/>
        <v>0</v>
      </c>
      <c r="T38" s="203">
        <f t="shared" si="6"/>
        <v>0</v>
      </c>
    </row>
    <row r="39" spans="2:20" ht="54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450"/>
      <c r="M39" s="217">
        <f t="shared" si="3"/>
        <v>0</v>
      </c>
      <c r="N39" s="176"/>
      <c r="O39" s="218">
        <v>0</v>
      </c>
      <c r="P39" s="219">
        <f t="shared" si="1"/>
        <v>0</v>
      </c>
      <c r="Q39" s="176"/>
      <c r="R39" s="218">
        <f t="shared" si="5"/>
        <v>0</v>
      </c>
      <c r="S39" s="223">
        <f t="shared" si="2"/>
        <v>0</v>
      </c>
      <c r="T39" s="203">
        <f t="shared" si="6"/>
        <v>0</v>
      </c>
    </row>
    <row r="40" spans="2:20" ht="54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12413.3505</v>
      </c>
      <c r="J40" s="90">
        <f t="shared" si="4"/>
        <v>480669758.06099999</v>
      </c>
      <c r="K40" s="176"/>
      <c r="L40" s="347"/>
      <c r="M40" s="200">
        <f t="shared" si="3"/>
        <v>0</v>
      </c>
      <c r="N40" s="176"/>
      <c r="O40" s="218">
        <v>12413.45</v>
      </c>
      <c r="P40" s="200">
        <f t="shared" si="1"/>
        <v>480673610.90000004</v>
      </c>
      <c r="Q40" s="176"/>
      <c r="R40" s="218">
        <f t="shared" si="5"/>
        <v>12413.45</v>
      </c>
      <c r="S40" s="202">
        <f t="shared" si="2"/>
        <v>480673610.90000004</v>
      </c>
      <c r="T40" s="203">
        <f t="shared" si="6"/>
        <v>1.0000080155635662</v>
      </c>
    </row>
    <row r="41" spans="2:20" ht="54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203">
        <f t="shared" si="6"/>
        <v>0.87127615291600446</v>
      </c>
    </row>
    <row r="42" spans="2:20" ht="54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93.68</v>
      </c>
      <c r="J42" s="90">
        <f t="shared" si="4"/>
        <v>27368424.640000001</v>
      </c>
      <c r="K42" s="176"/>
      <c r="L42" s="347">
        <v>6.4</v>
      </c>
      <c r="M42" s="200">
        <f t="shared" si="3"/>
        <v>1869747.2000000002</v>
      </c>
      <c r="N42" s="176"/>
      <c r="O42" s="218">
        <v>71.38</v>
      </c>
      <c r="P42" s="219">
        <f t="shared" si="1"/>
        <v>20853524.239999998</v>
      </c>
      <c r="Q42" s="176"/>
      <c r="R42" s="218">
        <f t="shared" si="5"/>
        <v>77.78</v>
      </c>
      <c r="S42" s="223">
        <f t="shared" si="2"/>
        <v>22723271.440000001</v>
      </c>
      <c r="T42" s="203">
        <f t="shared" si="6"/>
        <v>0.83027327070879597</v>
      </c>
    </row>
    <row r="43" spans="2:20" ht="54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586.56999999999994</v>
      </c>
      <c r="J43" s="90">
        <f t="shared" si="4"/>
        <v>349073672.69999999</v>
      </c>
      <c r="K43" s="176"/>
      <c r="L43" s="347">
        <v>90.35</v>
      </c>
      <c r="M43" s="200">
        <f t="shared" si="3"/>
        <v>53768188.5</v>
      </c>
      <c r="N43" s="176"/>
      <c r="O43" s="218">
        <v>44.15</v>
      </c>
      <c r="P43" s="219">
        <f t="shared" si="1"/>
        <v>26274106.5</v>
      </c>
      <c r="Q43" s="176"/>
      <c r="R43" s="218">
        <f t="shared" si="5"/>
        <v>134.5</v>
      </c>
      <c r="S43" s="223">
        <f t="shared" si="2"/>
        <v>80042295</v>
      </c>
      <c r="T43" s="203">
        <f t="shared" si="6"/>
        <v>0.22929914588199193</v>
      </c>
    </row>
    <row r="44" spans="2:20" ht="54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54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38</v>
      </c>
      <c r="J45" s="90">
        <f t="shared" si="4"/>
        <v>81397140</v>
      </c>
      <c r="K45" s="176"/>
      <c r="L45" s="450"/>
      <c r="M45" s="217">
        <f t="shared" si="3"/>
        <v>0</v>
      </c>
      <c r="N45" s="176"/>
      <c r="O45" s="218">
        <v>19</v>
      </c>
      <c r="P45" s="219">
        <f t="shared" si="1"/>
        <v>40698570</v>
      </c>
      <c r="Q45" s="176"/>
      <c r="R45" s="218">
        <f t="shared" si="5"/>
        <v>19</v>
      </c>
      <c r="S45" s="223">
        <f t="shared" si="2"/>
        <v>40698570</v>
      </c>
      <c r="T45" s="203">
        <f t="shared" si="6"/>
        <v>0.5</v>
      </c>
    </row>
    <row r="46" spans="2:20" ht="54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>
        <v>2</v>
      </c>
      <c r="M46" s="200">
        <f t="shared" si="3"/>
        <v>12861664</v>
      </c>
      <c r="N46" s="176"/>
      <c r="O46" s="218">
        <v>12</v>
      </c>
      <c r="P46" s="219">
        <f t="shared" si="1"/>
        <v>77169984</v>
      </c>
      <c r="Q46" s="176"/>
      <c r="R46" s="218">
        <f t="shared" si="5"/>
        <v>14</v>
      </c>
      <c r="S46" s="223">
        <f t="shared" si="2"/>
        <v>90031648</v>
      </c>
      <c r="T46" s="203">
        <f t="shared" si="6"/>
        <v>0.875</v>
      </c>
    </row>
    <row r="47" spans="2:20" ht="54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>
        <v>36</v>
      </c>
      <c r="M47" s="200">
        <f t="shared" si="3"/>
        <v>7589124</v>
      </c>
      <c r="N47" s="176"/>
      <c r="O47" s="218">
        <v>144</v>
      </c>
      <c r="P47" s="219">
        <f t="shared" si="1"/>
        <v>30356496</v>
      </c>
      <c r="Q47" s="176"/>
      <c r="R47" s="218">
        <f t="shared" si="5"/>
        <v>180</v>
      </c>
      <c r="S47" s="223">
        <f t="shared" si="2"/>
        <v>37945620</v>
      </c>
      <c r="T47" s="203">
        <f t="shared" si="6"/>
        <v>0.75</v>
      </c>
    </row>
    <row r="48" spans="2:20" ht="54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>
        <v>198</v>
      </c>
      <c r="M48" s="200">
        <f t="shared" si="3"/>
        <v>41740182</v>
      </c>
      <c r="N48" s="176"/>
      <c r="O48" s="218">
        <v>792</v>
      </c>
      <c r="P48" s="219">
        <f t="shared" si="1"/>
        <v>166960728</v>
      </c>
      <c r="Q48" s="176"/>
      <c r="R48" s="218">
        <f t="shared" si="5"/>
        <v>990</v>
      </c>
      <c r="S48" s="223">
        <f t="shared" si="2"/>
        <v>208700910</v>
      </c>
      <c r="T48" s="203">
        <f t="shared" si="6"/>
        <v>0.75</v>
      </c>
    </row>
    <row r="49" spans="2:20" ht="46.15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>
        <v>94.09</v>
      </c>
      <c r="M49" s="208">
        <f t="shared" si="3"/>
        <v>3874155.75</v>
      </c>
      <c r="N49" s="176"/>
      <c r="O49" s="237">
        <v>61.86</v>
      </c>
      <c r="P49" s="211">
        <f t="shared" si="1"/>
        <v>2547085.5</v>
      </c>
      <c r="Q49" s="176"/>
      <c r="R49" s="237">
        <f>+L49+O49</f>
        <v>155.94999999999999</v>
      </c>
      <c r="S49" s="238">
        <f t="shared" si="2"/>
        <v>6421241.2499999991</v>
      </c>
      <c r="T49" s="239">
        <f>+S49/J49</f>
        <v>0.78453566757219029</v>
      </c>
    </row>
    <row r="50" spans="2:20" ht="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4.45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0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0.150000000000006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(+L54)*F54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0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70.150000000000006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0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70.150000000000006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0.15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0.15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0.15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0.15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0.15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0.15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0.15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0.15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0.15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63.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63.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58.9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+S73-J73</f>
        <v>-4883631.2318198681</v>
      </c>
    </row>
    <row r="74" spans="2:22" ht="52.15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52.15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52.15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52.15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52.15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52.15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52.15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52.15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52.15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52.15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52.15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52.15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52.15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52.15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52.15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52.15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52.15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52.15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52.15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52.15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52.15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52.15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43.9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2" ht="53.45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2" ht="9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2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2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3413554073.8371301</v>
      </c>
      <c r="K100" s="176"/>
      <c r="L100" s="452"/>
      <c r="M100" s="102">
        <f>SUM(M101:M107)</f>
        <v>234176077.78</v>
      </c>
      <c r="N100" s="176"/>
      <c r="O100" s="263"/>
      <c r="P100" s="405">
        <f>SUM(P101:P107)</f>
        <v>1566395352.7200003</v>
      </c>
      <c r="Q100" s="176"/>
      <c r="R100" s="191"/>
      <c r="S100" s="405">
        <f>SUM(S101:S107)</f>
        <v>1800571430.5</v>
      </c>
      <c r="T100" s="264"/>
      <c r="V100" s="495">
        <f>+S100-J100</f>
        <v>-1612982643.3371301</v>
      </c>
    </row>
    <row r="101" spans="2:22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3708.2799999999997</v>
      </c>
      <c r="J101" s="89">
        <f>+I101*F101</f>
        <v>330607995.12</v>
      </c>
      <c r="K101" s="176"/>
      <c r="L101" s="371">
        <v>199.88</v>
      </c>
      <c r="M101" s="199">
        <f t="shared" ref="M101:M107" si="21">+(L101)*F101</f>
        <v>17820101.52</v>
      </c>
      <c r="N101" s="176"/>
      <c r="O101" s="218">
        <v>1458.8000000000002</v>
      </c>
      <c r="P101" s="199">
        <f t="shared" ref="P101:P107" si="22">+O101*F101</f>
        <v>130057855.20000002</v>
      </c>
      <c r="Q101" s="176"/>
      <c r="R101" s="244">
        <f>+L101+O101</f>
        <v>1658.6800000000003</v>
      </c>
      <c r="S101" s="216">
        <f t="shared" ref="S101:S107" si="23">+R101*F101</f>
        <v>147877956.72000003</v>
      </c>
      <c r="T101" s="267">
        <f>+S101/J101</f>
        <v>0.44729092733019088</v>
      </c>
    </row>
    <row r="102" spans="2:22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3606.3199999999997</v>
      </c>
      <c r="J102" s="90">
        <f>+I102*F102</f>
        <v>291758500.63999999</v>
      </c>
      <c r="K102" s="176"/>
      <c r="L102" s="347">
        <v>199.88</v>
      </c>
      <c r="M102" s="200">
        <f t="shared" si="21"/>
        <v>16170691.76</v>
      </c>
      <c r="N102" s="176"/>
      <c r="O102" s="218">
        <v>1465.57</v>
      </c>
      <c r="P102" s="200">
        <f t="shared" si="22"/>
        <v>118567544.14</v>
      </c>
      <c r="Q102" s="176"/>
      <c r="R102" s="218">
        <f t="shared" ref="R102:R107" si="24">+L102+O102</f>
        <v>1665.4499999999998</v>
      </c>
      <c r="S102" s="202">
        <f t="shared" si="23"/>
        <v>134738235.89999998</v>
      </c>
      <c r="T102" s="203">
        <f>+S102/J102</f>
        <v>0.46181425941125576</v>
      </c>
    </row>
    <row r="103" spans="2:22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24031.390000000003</v>
      </c>
      <c r="J103" s="90">
        <f t="shared" ref="J103:J107" si="25">+I103*F103</f>
        <v>44241788.990000002</v>
      </c>
      <c r="K103" s="176"/>
      <c r="L103" s="450"/>
      <c r="M103" s="200">
        <f t="shared" si="21"/>
        <v>0</v>
      </c>
      <c r="N103" s="176"/>
      <c r="O103" s="218">
        <v>23982.120000000003</v>
      </c>
      <c r="P103" s="200">
        <f t="shared" si="22"/>
        <v>44151082.920000002</v>
      </c>
      <c r="Q103" s="176"/>
      <c r="R103" s="218">
        <f t="shared" si="24"/>
        <v>23982.120000000003</v>
      </c>
      <c r="S103" s="202">
        <f t="shared" si="23"/>
        <v>44151082.920000002</v>
      </c>
      <c r="T103" s="203">
        <f>+S103/J103</f>
        <v>0.9979497648700304</v>
      </c>
    </row>
    <row r="104" spans="2:22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3377.0958150000001</v>
      </c>
      <c r="J104" s="90">
        <f t="shared" si="25"/>
        <v>242651088.49938002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4"/>
        <v>2692.14</v>
      </c>
      <c r="S104" s="202">
        <f t="shared" si="23"/>
        <v>193435643.28</v>
      </c>
      <c r="T104" s="203">
        <f t="shared" ref="T104:T106" si="26">+S104/J104</f>
        <v>0.79717607893810971</v>
      </c>
    </row>
    <row r="105" spans="2:22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3604.708275</v>
      </c>
      <c r="J105" s="90">
        <f t="shared" si="25"/>
        <v>2359678083.8977499</v>
      </c>
      <c r="K105" s="176"/>
      <c r="L105" s="347">
        <v>279.64999999999998</v>
      </c>
      <c r="M105" s="200">
        <f t="shared" si="21"/>
        <v>183061686.5</v>
      </c>
      <c r="N105" s="176"/>
      <c r="O105" s="218">
        <v>1533.52</v>
      </c>
      <c r="P105" s="200">
        <f t="shared" si="22"/>
        <v>1003857527.2</v>
      </c>
      <c r="Q105" s="176"/>
      <c r="R105" s="218">
        <f>+L105+O105</f>
        <v>1813.17</v>
      </c>
      <c r="S105" s="202">
        <f t="shared" si="23"/>
        <v>1186919213.7</v>
      </c>
      <c r="T105" s="203">
        <f t="shared" si="26"/>
        <v>0.50300048205703973</v>
      </c>
    </row>
    <row r="106" spans="2:22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5704.67</v>
      </c>
      <c r="J106" s="90">
        <f t="shared" si="25"/>
        <v>93585111.349999994</v>
      </c>
      <c r="K106" s="176"/>
      <c r="L106" s="347">
        <v>684</v>
      </c>
      <c r="M106" s="200">
        <f t="shared" si="21"/>
        <v>11221020</v>
      </c>
      <c r="N106" s="176"/>
      <c r="O106" s="218">
        <v>3048.82</v>
      </c>
      <c r="P106" s="200">
        <f t="shared" si="22"/>
        <v>50015892.100000001</v>
      </c>
      <c r="Q106" s="176"/>
      <c r="R106" s="218">
        <f t="shared" si="24"/>
        <v>3732.82</v>
      </c>
      <c r="S106" s="202">
        <f t="shared" si="23"/>
        <v>61236912.100000001</v>
      </c>
      <c r="T106" s="203">
        <f t="shared" si="26"/>
        <v>0.65434459837291203</v>
      </c>
    </row>
    <row r="107" spans="2:22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5"/>
        <v>51031505.340000004</v>
      </c>
      <c r="K107" s="176"/>
      <c r="L107" s="451">
        <v>3762</v>
      </c>
      <c r="M107" s="208">
        <f t="shared" si="21"/>
        <v>5902578</v>
      </c>
      <c r="N107" s="176"/>
      <c r="O107" s="237">
        <v>16768.52</v>
      </c>
      <c r="P107" s="208">
        <f t="shared" si="22"/>
        <v>26309807.879999999</v>
      </c>
      <c r="Q107" s="176"/>
      <c r="R107" s="237">
        <f t="shared" si="24"/>
        <v>20530.52</v>
      </c>
      <c r="S107" s="259">
        <f t="shared" si="23"/>
        <v>32212385.879999999</v>
      </c>
      <c r="T107" s="213">
        <f>+S107/J107</f>
        <v>0.63122546876450802</v>
      </c>
    </row>
    <row r="108" spans="2:22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2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2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63735140.559999935</v>
      </c>
      <c r="K110" s="176"/>
      <c r="L110" s="454"/>
      <c r="M110" s="269">
        <f>SUM(M111:M117)</f>
        <v>0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60461924.120000005</v>
      </c>
      <c r="T110" s="476"/>
      <c r="V110" s="495">
        <f>+S110-J110</f>
        <v>-3273216.4399999306</v>
      </c>
    </row>
    <row r="111" spans="2:22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7">+E111*F111</f>
        <v>184947048</v>
      </c>
      <c r="H111" s="176"/>
      <c r="I111" s="382">
        <v>1</v>
      </c>
      <c r="J111" s="273">
        <f>+I111*F111</f>
        <v>71852</v>
      </c>
      <c r="K111" s="176"/>
      <c r="L111" s="254"/>
      <c r="M111" s="242">
        <f t="shared" ref="M111:M117" si="28">+(L111)*F111</f>
        <v>0</v>
      </c>
      <c r="N111" s="176"/>
      <c r="O111" s="244">
        <v>0</v>
      </c>
      <c r="P111" s="243">
        <f t="shared" ref="P111:P117" si="29">+O111*F111</f>
        <v>0</v>
      </c>
      <c r="Q111" s="176"/>
      <c r="R111" s="244">
        <f>+L111+O111</f>
        <v>0</v>
      </c>
      <c r="S111" s="473">
        <f t="shared" ref="S111:S117" si="30">+R111*F111</f>
        <v>0</v>
      </c>
      <c r="T111" s="372">
        <f>+S111/J111</f>
        <v>0</v>
      </c>
    </row>
    <row r="112" spans="2:22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7"/>
        <v>36911250</v>
      </c>
      <c r="H112" s="176"/>
      <c r="I112" s="386">
        <v>12</v>
      </c>
      <c r="J112" s="275">
        <f>+I112*F112</f>
        <v>196860</v>
      </c>
      <c r="K112" s="176"/>
      <c r="L112" s="330"/>
      <c r="M112" s="217">
        <f t="shared" si="28"/>
        <v>0</v>
      </c>
      <c r="N112" s="176"/>
      <c r="O112" s="218">
        <v>10.59</v>
      </c>
      <c r="P112" s="219">
        <f t="shared" si="29"/>
        <v>173728.95</v>
      </c>
      <c r="Q112" s="176"/>
      <c r="R112" s="341">
        <f t="shared" ref="R112:R117" si="31">+L112+O112</f>
        <v>10.59</v>
      </c>
      <c r="S112" s="223">
        <f t="shared" si="30"/>
        <v>173728.95</v>
      </c>
      <c r="T112" s="477">
        <f>+S112/J112</f>
        <v>0.88250000000000006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7"/>
        <v>200596500</v>
      </c>
      <c r="H113" s="176"/>
      <c r="I113" s="386">
        <v>1</v>
      </c>
      <c r="J113" s="275">
        <f t="shared" ref="J113:J117" si="32">+I113*F113</f>
        <v>89154</v>
      </c>
      <c r="K113" s="176"/>
      <c r="L113" s="330"/>
      <c r="M113" s="217">
        <f t="shared" si="28"/>
        <v>0</v>
      </c>
      <c r="N113" s="176"/>
      <c r="O113" s="218">
        <v>0</v>
      </c>
      <c r="P113" s="219">
        <f t="shared" si="29"/>
        <v>0</v>
      </c>
      <c r="Q113" s="176"/>
      <c r="R113" s="341">
        <f t="shared" si="31"/>
        <v>0</v>
      </c>
      <c r="S113" s="223">
        <f t="shared" si="30"/>
        <v>0</v>
      </c>
      <c r="T113" s="477">
        <f t="shared" ref="T113:T116" si="33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7"/>
        <v>67675160</v>
      </c>
      <c r="H114" s="176"/>
      <c r="I114" s="386">
        <v>1</v>
      </c>
      <c r="J114" s="275">
        <f t="shared" si="32"/>
        <v>1841</v>
      </c>
      <c r="K114" s="176"/>
      <c r="L114" s="330"/>
      <c r="M114" s="217">
        <f t="shared" si="28"/>
        <v>0</v>
      </c>
      <c r="N114" s="176"/>
      <c r="O114" s="218">
        <v>0</v>
      </c>
      <c r="P114" s="219">
        <f t="shared" si="29"/>
        <v>0</v>
      </c>
      <c r="Q114" s="176"/>
      <c r="R114" s="341">
        <f t="shared" si="31"/>
        <v>0</v>
      </c>
      <c r="S114" s="223">
        <f t="shared" si="30"/>
        <v>0</v>
      </c>
      <c r="T114" s="477">
        <f t="shared" si="33"/>
        <v>0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7"/>
        <v>1358503146</v>
      </c>
      <c r="H115" s="176"/>
      <c r="I115" s="386">
        <v>118.63999999999987</v>
      </c>
      <c r="J115" s="275">
        <f t="shared" si="32"/>
        <v>62615700.559999935</v>
      </c>
      <c r="K115" s="176"/>
      <c r="L115" s="330"/>
      <c r="M115" s="217">
        <f t="shared" si="28"/>
        <v>0</v>
      </c>
      <c r="N115" s="176"/>
      <c r="O115" s="276">
        <v>114.23</v>
      </c>
      <c r="P115" s="200">
        <f t="shared" si="29"/>
        <v>60288195.170000002</v>
      </c>
      <c r="Q115" s="176"/>
      <c r="R115" s="341">
        <f t="shared" si="31"/>
        <v>114.23</v>
      </c>
      <c r="S115" s="222">
        <f t="shared" si="30"/>
        <v>60288195.170000002</v>
      </c>
      <c r="T115" s="477">
        <f t="shared" si="33"/>
        <v>0.96282872555630583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7"/>
        <v>654610</v>
      </c>
      <c r="H116" s="176"/>
      <c r="I116" s="386">
        <v>1</v>
      </c>
      <c r="J116" s="275">
        <f t="shared" si="32"/>
        <v>654610</v>
      </c>
      <c r="K116" s="176"/>
      <c r="L116" s="330"/>
      <c r="M116" s="217">
        <f t="shared" si="28"/>
        <v>0</v>
      </c>
      <c r="N116" s="176"/>
      <c r="O116" s="218">
        <v>0</v>
      </c>
      <c r="P116" s="219">
        <f t="shared" si="29"/>
        <v>0</v>
      </c>
      <c r="Q116" s="176"/>
      <c r="R116" s="341">
        <f t="shared" si="31"/>
        <v>0</v>
      </c>
      <c r="S116" s="223">
        <f t="shared" si="30"/>
        <v>0</v>
      </c>
      <c r="T116" s="477">
        <f t="shared" si="33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7"/>
        <v>1569</v>
      </c>
      <c r="H117" s="176"/>
      <c r="I117" s="387">
        <v>67</v>
      </c>
      <c r="J117" s="278">
        <f t="shared" si="32"/>
        <v>105123</v>
      </c>
      <c r="K117" s="176"/>
      <c r="L117" s="428"/>
      <c r="M117" s="236">
        <f t="shared" si="28"/>
        <v>0</v>
      </c>
      <c r="N117" s="176"/>
      <c r="O117" s="237">
        <v>0</v>
      </c>
      <c r="P117" s="211">
        <f t="shared" si="29"/>
        <v>0</v>
      </c>
      <c r="Q117" s="176"/>
      <c r="R117" s="344">
        <f t="shared" si="31"/>
        <v>0</v>
      </c>
      <c r="S117" s="238">
        <f t="shared" si="30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1176881388.4055603</v>
      </c>
      <c r="K120" s="479"/>
      <c r="L120" s="455"/>
      <c r="M120" s="280">
        <f>SUM(M121:M133)</f>
        <v>13721149.289999999</v>
      </c>
      <c r="N120" s="176"/>
      <c r="O120" s="263"/>
      <c r="P120" s="405">
        <f>SUM(P121:P133)</f>
        <v>74110058.170000002</v>
      </c>
      <c r="Q120" s="176"/>
      <c r="R120" s="474"/>
      <c r="S120" s="475">
        <f>SUM(S121:S133)</f>
        <v>87831207.460000008</v>
      </c>
      <c r="T120" s="476"/>
      <c r="V120" s="495">
        <f>+S120-J120</f>
        <v>-1089050180.9455602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4">+E121*F121</f>
        <v>27340000</v>
      </c>
      <c r="H121" s="176"/>
      <c r="I121" s="401">
        <v>500</v>
      </c>
      <c r="J121" s="281">
        <f>+I121*F121</f>
        <v>27340000</v>
      </c>
      <c r="K121" s="266"/>
      <c r="L121" s="254"/>
      <c r="M121" s="242">
        <f t="shared" ref="M121:M133" si="35">+(L121)*F121</f>
        <v>0</v>
      </c>
      <c r="N121" s="176"/>
      <c r="O121" s="244">
        <v>0</v>
      </c>
      <c r="P121" s="219">
        <f t="shared" ref="P121:P133" si="36">+O121*F121</f>
        <v>0</v>
      </c>
      <c r="Q121" s="176"/>
      <c r="R121" s="244">
        <f>+L121+O121</f>
        <v>0</v>
      </c>
      <c r="S121" s="473">
        <f t="shared" ref="S121:S133" si="37">+R121*F121</f>
        <v>0</v>
      </c>
      <c r="T121" s="372">
        <f>+S121/J121</f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4"/>
        <v>576295840</v>
      </c>
      <c r="H122" s="176"/>
      <c r="I122" s="385">
        <v>8907.2000000000007</v>
      </c>
      <c r="J122" s="105">
        <f>+I122*F122</f>
        <v>576295840</v>
      </c>
      <c r="K122" s="266"/>
      <c r="L122" s="330"/>
      <c r="M122" s="217">
        <f t="shared" si="35"/>
        <v>0</v>
      </c>
      <c r="N122" s="176"/>
      <c r="O122" s="218">
        <v>0</v>
      </c>
      <c r="P122" s="219">
        <f t="shared" si="36"/>
        <v>0</v>
      </c>
      <c r="Q122" s="176"/>
      <c r="R122" s="341">
        <f t="shared" ref="R122:R133" si="38">+L122+O122</f>
        <v>0</v>
      </c>
      <c r="S122" s="223">
        <f t="shared" si="37"/>
        <v>0</v>
      </c>
      <c r="T122" s="477">
        <f>+S122/J122</f>
        <v>0</v>
      </c>
    </row>
    <row r="123" spans="2:22" ht="111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4"/>
        <v>102466684</v>
      </c>
      <c r="H123" s="176"/>
      <c r="I123" s="385">
        <v>1583.72</v>
      </c>
      <c r="J123" s="105">
        <f t="shared" ref="J123:J133" si="39">+I123*F123</f>
        <v>102466684</v>
      </c>
      <c r="K123" s="266"/>
      <c r="L123" s="330"/>
      <c r="M123" s="217">
        <f t="shared" si="35"/>
        <v>0</v>
      </c>
      <c r="N123" s="176"/>
      <c r="O123" s="218">
        <v>25.8</v>
      </c>
      <c r="P123" s="219">
        <f t="shared" si="36"/>
        <v>1669260</v>
      </c>
      <c r="Q123" s="176"/>
      <c r="R123" s="341">
        <f t="shared" si="38"/>
        <v>25.8</v>
      </c>
      <c r="S123" s="223">
        <f t="shared" si="37"/>
        <v>1669260</v>
      </c>
      <c r="T123" s="477">
        <f t="shared" ref="T123:T132" si="40">+S123/J123</f>
        <v>1.6290758467405856E-2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4"/>
        <v>38600043.180000007</v>
      </c>
      <c r="H124" s="176"/>
      <c r="I124" s="385">
        <v>583.62000000000012</v>
      </c>
      <c r="J124" s="105">
        <f t="shared" si="39"/>
        <v>38600043.180000007</v>
      </c>
      <c r="K124" s="266"/>
      <c r="L124" s="330"/>
      <c r="M124" s="217">
        <f t="shared" si="35"/>
        <v>0</v>
      </c>
      <c r="N124" s="176"/>
      <c r="O124" s="218">
        <v>0</v>
      </c>
      <c r="P124" s="219">
        <f t="shared" si="36"/>
        <v>0</v>
      </c>
      <c r="Q124" s="176"/>
      <c r="R124" s="341">
        <f t="shared" si="38"/>
        <v>0</v>
      </c>
      <c r="S124" s="223">
        <f t="shared" si="37"/>
        <v>0</v>
      </c>
      <c r="T124" s="477">
        <f t="shared" si="40"/>
        <v>0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4"/>
        <v>8214463.7999999989</v>
      </c>
      <c r="H125" s="176"/>
      <c r="I125" s="385">
        <v>124.19999999999999</v>
      </c>
      <c r="J125" s="105">
        <f t="shared" si="39"/>
        <v>8214463.7999999989</v>
      </c>
      <c r="K125" s="266"/>
      <c r="L125" s="330"/>
      <c r="M125" s="217">
        <f t="shared" si="35"/>
        <v>0</v>
      </c>
      <c r="N125" s="176"/>
      <c r="O125" s="218">
        <v>0</v>
      </c>
      <c r="P125" s="219">
        <f t="shared" si="36"/>
        <v>0</v>
      </c>
      <c r="Q125" s="176"/>
      <c r="R125" s="341">
        <f t="shared" si="38"/>
        <v>0</v>
      </c>
      <c r="S125" s="223">
        <f t="shared" si="37"/>
        <v>0</v>
      </c>
      <c r="T125" s="477">
        <f t="shared" si="40"/>
        <v>0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4"/>
        <v>87502400</v>
      </c>
      <c r="H126" s="176"/>
      <c r="I126" s="385">
        <v>103.2218798108612</v>
      </c>
      <c r="J126" s="105">
        <f t="shared" si="39"/>
        <v>11290202.769952375</v>
      </c>
      <c r="K126" s="266"/>
      <c r="L126" s="330"/>
      <c r="M126" s="217">
        <f t="shared" si="35"/>
        <v>0</v>
      </c>
      <c r="N126" s="176"/>
      <c r="O126" s="218">
        <v>103.22</v>
      </c>
      <c r="P126" s="219">
        <f t="shared" si="36"/>
        <v>11289997.16</v>
      </c>
      <c r="Q126" s="176"/>
      <c r="R126" s="341">
        <f t="shared" si="38"/>
        <v>103.22</v>
      </c>
      <c r="S126" s="223">
        <f t="shared" si="37"/>
        <v>11289997.16</v>
      </c>
      <c r="T126" s="477">
        <f t="shared" si="40"/>
        <v>0.99998178863953424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4"/>
        <v>144160000</v>
      </c>
      <c r="H127" s="176"/>
      <c r="I127" s="385">
        <v>2000</v>
      </c>
      <c r="J127" s="105">
        <f t="shared" si="39"/>
        <v>144160000</v>
      </c>
      <c r="K127" s="266"/>
      <c r="L127" s="330"/>
      <c r="M127" s="217">
        <f t="shared" si="35"/>
        <v>0</v>
      </c>
      <c r="N127" s="176"/>
      <c r="O127" s="218">
        <v>354.25</v>
      </c>
      <c r="P127" s="219">
        <f t="shared" si="36"/>
        <v>25534340</v>
      </c>
      <c r="Q127" s="176"/>
      <c r="R127" s="341">
        <f t="shared" si="38"/>
        <v>354.25</v>
      </c>
      <c r="S127" s="223">
        <f t="shared" si="37"/>
        <v>25534340</v>
      </c>
      <c r="T127" s="477">
        <f t="shared" si="40"/>
        <v>0.177125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4"/>
        <v>13124000</v>
      </c>
      <c r="H128" s="176"/>
      <c r="I128" s="385">
        <v>0</v>
      </c>
      <c r="J128" s="105">
        <f t="shared" si="39"/>
        <v>0</v>
      </c>
      <c r="K128" s="266"/>
      <c r="L128" s="330"/>
      <c r="M128" s="217">
        <f t="shared" si="35"/>
        <v>0</v>
      </c>
      <c r="N128" s="176"/>
      <c r="O128" s="218">
        <v>0</v>
      </c>
      <c r="P128" s="219">
        <f t="shared" si="36"/>
        <v>0</v>
      </c>
      <c r="Q128" s="176"/>
      <c r="R128" s="341">
        <f t="shared" si="38"/>
        <v>0</v>
      </c>
      <c r="S128" s="223">
        <f t="shared" si="37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4"/>
        <v>7531200</v>
      </c>
      <c r="H129" s="176"/>
      <c r="I129" s="385">
        <v>29379.5</v>
      </c>
      <c r="J129" s="105">
        <f t="shared" si="39"/>
        <v>46096435.5</v>
      </c>
      <c r="K129" s="266"/>
      <c r="L129" s="330">
        <v>1913.62</v>
      </c>
      <c r="M129" s="219">
        <f t="shared" si="35"/>
        <v>3002469.78</v>
      </c>
      <c r="N129" s="176"/>
      <c r="O129" s="218">
        <v>119.79</v>
      </c>
      <c r="P129" s="219">
        <f t="shared" si="36"/>
        <v>187950.51</v>
      </c>
      <c r="Q129" s="176"/>
      <c r="R129" s="341">
        <f t="shared" si="38"/>
        <v>2033.4099999999999</v>
      </c>
      <c r="S129" s="223">
        <f t="shared" si="37"/>
        <v>3190420.2899999996</v>
      </c>
      <c r="T129" s="477">
        <f t="shared" si="40"/>
        <v>6.9211865416361734E-2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4"/>
        <v>104844342</v>
      </c>
      <c r="H130" s="176"/>
      <c r="I130" s="385">
        <v>134</v>
      </c>
      <c r="J130" s="105">
        <f t="shared" si="39"/>
        <v>11385042</v>
      </c>
      <c r="K130" s="266"/>
      <c r="L130" s="330"/>
      <c r="M130" s="217">
        <f t="shared" si="35"/>
        <v>0</v>
      </c>
      <c r="N130" s="176"/>
      <c r="O130" s="218">
        <v>0</v>
      </c>
      <c r="P130" s="219">
        <f t="shared" si="36"/>
        <v>0</v>
      </c>
      <c r="Q130" s="176"/>
      <c r="R130" s="341">
        <f t="shared" si="38"/>
        <v>0</v>
      </c>
      <c r="S130" s="223">
        <f t="shared" si="37"/>
        <v>0</v>
      </c>
      <c r="T130" s="477">
        <f t="shared" si="40"/>
        <v>0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4"/>
        <v>250922197.76249999</v>
      </c>
      <c r="H131" s="176"/>
      <c r="I131" s="385">
        <v>9308.7095861900525</v>
      </c>
      <c r="J131" s="105">
        <f t="shared" si="39"/>
        <v>130964235.16810785</v>
      </c>
      <c r="K131" s="266"/>
      <c r="L131" s="330"/>
      <c r="M131" s="217">
        <f t="shared" si="35"/>
        <v>0</v>
      </c>
      <c r="N131" s="176"/>
      <c r="O131" s="218">
        <v>118.5</v>
      </c>
      <c r="P131" s="219">
        <f t="shared" si="36"/>
        <v>1667176.5</v>
      </c>
      <c r="Q131" s="176"/>
      <c r="R131" s="341">
        <f t="shared" si="38"/>
        <v>118.5</v>
      </c>
      <c r="S131" s="223">
        <f t="shared" si="37"/>
        <v>1667176.5</v>
      </c>
      <c r="T131" s="477">
        <f t="shared" si="40"/>
        <v>1.2730013639677922E-2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4"/>
        <v>175551012.33749998</v>
      </c>
      <c r="H132" s="176"/>
      <c r="I132" s="385">
        <v>3999.9974999999995</v>
      </c>
      <c r="J132" s="105">
        <f t="shared" si="39"/>
        <v>65619958.98749999</v>
      </c>
      <c r="K132" s="266"/>
      <c r="L132" s="330"/>
      <c r="M132" s="217">
        <f t="shared" si="35"/>
        <v>0</v>
      </c>
      <c r="N132" s="176"/>
      <c r="O132" s="218">
        <v>2042.3100000000002</v>
      </c>
      <c r="P132" s="219">
        <f t="shared" si="36"/>
        <v>33504095.550000004</v>
      </c>
      <c r="Q132" s="176"/>
      <c r="R132" s="341">
        <f t="shared" si="38"/>
        <v>2042.3100000000002</v>
      </c>
      <c r="S132" s="223">
        <f t="shared" si="37"/>
        <v>33504095.550000004</v>
      </c>
      <c r="T132" s="477">
        <f t="shared" si="40"/>
        <v>0.51057781911113709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4"/>
        <v>14448483</v>
      </c>
      <c r="H133" s="176"/>
      <c r="I133" s="388">
        <v>469</v>
      </c>
      <c r="J133" s="402">
        <f t="shared" si="39"/>
        <v>14448483</v>
      </c>
      <c r="K133" s="266"/>
      <c r="L133" s="428">
        <v>347.93</v>
      </c>
      <c r="M133" s="211">
        <f t="shared" si="35"/>
        <v>10718679.51</v>
      </c>
      <c r="N133" s="176"/>
      <c r="O133" s="237">
        <v>8.35</v>
      </c>
      <c r="P133" s="211">
        <f t="shared" si="36"/>
        <v>257238.44999999998</v>
      </c>
      <c r="Q133" s="176"/>
      <c r="R133" s="344">
        <f t="shared" si="38"/>
        <v>356.28000000000003</v>
      </c>
      <c r="S133" s="238">
        <f t="shared" si="37"/>
        <v>10975917.960000001</v>
      </c>
      <c r="T133" s="345">
        <f>+S133/J133</f>
        <v>0.75965884861407251</v>
      </c>
    </row>
    <row r="134" spans="2:22" ht="12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4.1500000000000004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344534408.30999362</v>
      </c>
      <c r="L136" s="455"/>
      <c r="M136" s="405">
        <f>SUM(M137:M146)</f>
        <v>17195145</v>
      </c>
      <c r="O136" s="263"/>
      <c r="P136" s="405">
        <f>SUM(P137:P146)</f>
        <v>83136403.220000014</v>
      </c>
      <c r="R136" s="474"/>
      <c r="S136" s="475">
        <f>SUM(S137:S146)</f>
        <v>100331548.22000001</v>
      </c>
      <c r="T136" s="476"/>
      <c r="V136" s="495">
        <f>+S136-J136</f>
        <v>-244202860.0899936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1">+E137*F137</f>
        <v>2378900</v>
      </c>
      <c r="I137" s="371">
        <v>100</v>
      </c>
      <c r="J137" s="95">
        <f>+I137*F137</f>
        <v>2378900</v>
      </c>
      <c r="L137" s="382"/>
      <c r="M137" s="473">
        <f t="shared" ref="M137:M146" si="42">+(L137)*F137</f>
        <v>0</v>
      </c>
      <c r="O137" s="244">
        <v>100</v>
      </c>
      <c r="P137" s="219">
        <f t="shared" ref="P137:P146" si="43">+O137*F137</f>
        <v>2378900</v>
      </c>
      <c r="R137" s="244">
        <f>+L137+O137</f>
        <v>100</v>
      </c>
      <c r="S137" s="473">
        <f t="shared" ref="S137:S146" si="44">+R137*F137</f>
        <v>2378900</v>
      </c>
      <c r="T137" s="372">
        <f>+S137/J137</f>
        <v>1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1"/>
        <v>150998293.59999999</v>
      </c>
      <c r="I138" s="374">
        <v>3029.6</v>
      </c>
      <c r="J138" s="96">
        <f>+I138*F138</f>
        <v>150998293.59999999</v>
      </c>
      <c r="L138" s="450">
        <v>345</v>
      </c>
      <c r="M138" s="219">
        <f t="shared" si="42"/>
        <v>17195145</v>
      </c>
      <c r="O138" s="218">
        <v>1314</v>
      </c>
      <c r="P138" s="219">
        <f t="shared" si="43"/>
        <v>65491074</v>
      </c>
      <c r="R138" s="341">
        <f t="shared" ref="R138:R146" si="45">+L138+O138</f>
        <v>1659</v>
      </c>
      <c r="S138" s="223">
        <f t="shared" si="44"/>
        <v>82686219</v>
      </c>
      <c r="T138" s="477">
        <f>+S138/J138</f>
        <v>0.54759704251386321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1"/>
        <v>4096700</v>
      </c>
      <c r="I139" s="374">
        <v>100</v>
      </c>
      <c r="J139" s="96">
        <f t="shared" ref="J139:J146" si="46">+I139*F139</f>
        <v>4096700</v>
      </c>
      <c r="L139" s="330"/>
      <c r="M139" s="217">
        <f t="shared" si="42"/>
        <v>0</v>
      </c>
      <c r="O139" s="218">
        <v>0</v>
      </c>
      <c r="P139" s="219">
        <f t="shared" si="43"/>
        <v>0</v>
      </c>
      <c r="R139" s="341">
        <f t="shared" si="45"/>
        <v>0</v>
      </c>
      <c r="S139" s="223">
        <f t="shared" si="44"/>
        <v>0</v>
      </c>
      <c r="T139" s="477">
        <f t="shared" ref="T139:T145" si="47">+S139/J139</f>
        <v>0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1"/>
        <v>305456832.24000007</v>
      </c>
      <c r="I140" s="374">
        <v>6099.1550340956755</v>
      </c>
      <c r="J140" s="96">
        <f t="shared" si="46"/>
        <v>166360552.70999366</v>
      </c>
      <c r="L140" s="330"/>
      <c r="M140" s="217">
        <f t="shared" si="42"/>
        <v>0</v>
      </c>
      <c r="O140" s="218">
        <v>544.82000000000005</v>
      </c>
      <c r="P140" s="219">
        <f t="shared" si="43"/>
        <v>14860510.320000002</v>
      </c>
      <c r="R140" s="341">
        <f t="shared" si="45"/>
        <v>544.82000000000005</v>
      </c>
      <c r="S140" s="223">
        <f t="shared" si="44"/>
        <v>14860510.320000002</v>
      </c>
      <c r="T140" s="477">
        <f t="shared" si="47"/>
        <v>8.9327127602812403E-2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1"/>
        <v>8301000</v>
      </c>
      <c r="I141" s="374">
        <v>300</v>
      </c>
      <c r="J141" s="96">
        <f t="shared" si="46"/>
        <v>8301000</v>
      </c>
      <c r="L141" s="330"/>
      <c r="M141" s="217">
        <f t="shared" si="42"/>
        <v>0</v>
      </c>
      <c r="O141" s="218">
        <v>14.67</v>
      </c>
      <c r="P141" s="219">
        <f t="shared" si="43"/>
        <v>405918.9</v>
      </c>
      <c r="R141" s="341">
        <f t="shared" si="45"/>
        <v>14.67</v>
      </c>
      <c r="S141" s="223">
        <f t="shared" si="44"/>
        <v>405918.9</v>
      </c>
      <c r="T141" s="477">
        <f t="shared" si="47"/>
        <v>4.8900000000000006E-2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1"/>
        <v>10120720</v>
      </c>
      <c r="I142" s="374">
        <v>1</v>
      </c>
      <c r="J142" s="96">
        <f t="shared" si="46"/>
        <v>253018</v>
      </c>
      <c r="L142" s="330"/>
      <c r="M142" s="217">
        <f t="shared" si="42"/>
        <v>0</v>
      </c>
      <c r="O142" s="218">
        <v>0</v>
      </c>
      <c r="P142" s="219">
        <f t="shared" si="43"/>
        <v>0</v>
      </c>
      <c r="R142" s="341">
        <f t="shared" si="45"/>
        <v>0</v>
      </c>
      <c r="S142" s="223">
        <f t="shared" si="44"/>
        <v>0</v>
      </c>
      <c r="T142" s="477">
        <f t="shared" si="47"/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1"/>
        <v>26957379</v>
      </c>
      <c r="I143" s="374">
        <v>1</v>
      </c>
      <c r="J143" s="96">
        <f t="shared" si="46"/>
        <v>155823</v>
      </c>
      <c r="L143" s="330"/>
      <c r="M143" s="217">
        <f t="shared" si="42"/>
        <v>0</v>
      </c>
      <c r="O143" s="218">
        <v>0</v>
      </c>
      <c r="P143" s="219">
        <f t="shared" si="43"/>
        <v>0</v>
      </c>
      <c r="R143" s="341">
        <f t="shared" si="45"/>
        <v>0</v>
      </c>
      <c r="S143" s="223">
        <f t="shared" si="44"/>
        <v>0</v>
      </c>
      <c r="T143" s="477">
        <f t="shared" si="47"/>
        <v>0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1"/>
        <v>4365570</v>
      </c>
      <c r="I144" s="374">
        <v>30</v>
      </c>
      <c r="J144" s="96">
        <f t="shared" si="46"/>
        <v>4365570</v>
      </c>
      <c r="L144" s="330"/>
      <c r="M144" s="217">
        <f t="shared" si="42"/>
        <v>0</v>
      </c>
      <c r="O144" s="218">
        <v>0</v>
      </c>
      <c r="P144" s="219">
        <f t="shared" si="43"/>
        <v>0</v>
      </c>
      <c r="R144" s="341">
        <f t="shared" si="45"/>
        <v>0</v>
      </c>
      <c r="S144" s="223">
        <f t="shared" si="44"/>
        <v>0</v>
      </c>
      <c r="T144" s="477">
        <f t="shared" si="47"/>
        <v>0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1"/>
        <v>97403395.049999997</v>
      </c>
      <c r="I145" s="374">
        <v>1</v>
      </c>
      <c r="J145" s="96">
        <f t="shared" si="46"/>
        <v>54951</v>
      </c>
      <c r="L145" s="330"/>
      <c r="M145" s="217">
        <f t="shared" si="42"/>
        <v>0</v>
      </c>
      <c r="O145" s="218">
        <v>0</v>
      </c>
      <c r="P145" s="219">
        <f t="shared" si="43"/>
        <v>0</v>
      </c>
      <c r="R145" s="341">
        <f t="shared" si="45"/>
        <v>0</v>
      </c>
      <c r="S145" s="223">
        <f t="shared" si="44"/>
        <v>0</v>
      </c>
      <c r="T145" s="477">
        <f t="shared" si="47"/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1"/>
        <v>7569600</v>
      </c>
      <c r="I146" s="375">
        <v>200</v>
      </c>
      <c r="J146" s="97">
        <f t="shared" si="46"/>
        <v>7569600</v>
      </c>
      <c r="L146" s="428"/>
      <c r="M146" s="236">
        <f t="shared" si="42"/>
        <v>0</v>
      </c>
      <c r="O146" s="237">
        <v>0</v>
      </c>
      <c r="P146" s="211">
        <f t="shared" si="43"/>
        <v>0</v>
      </c>
      <c r="R146" s="344">
        <f t="shared" si="45"/>
        <v>0</v>
      </c>
      <c r="S146" s="238">
        <f t="shared" si="44"/>
        <v>0</v>
      </c>
      <c r="T146" s="345">
        <f>+S146/J146</f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98499616.900000006</v>
      </c>
      <c r="L149" s="455"/>
      <c r="M149" s="269">
        <f>SUM(M150:M157)</f>
        <v>0</v>
      </c>
      <c r="O149" s="263"/>
      <c r="P149" s="405">
        <f>SUM(P150:P157)</f>
        <v>68865704</v>
      </c>
      <c r="R149" s="474"/>
      <c r="S149" s="475">
        <f>SUM(S150:S157)</f>
        <v>68865704</v>
      </c>
      <c r="T149" s="476"/>
      <c r="V149" s="495">
        <f>+S149-J149</f>
        <v>-29633912.900000006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48">+E150*F150</f>
        <v>11711040</v>
      </c>
      <c r="I150" s="371">
        <v>30</v>
      </c>
      <c r="J150" s="273">
        <f>+I150*F150</f>
        <v>11711040</v>
      </c>
      <c r="L150" s="254"/>
      <c r="M150" s="242">
        <f t="shared" ref="M150:M157" si="49">+(L150)*F150</f>
        <v>0</v>
      </c>
      <c r="O150" s="244">
        <v>0</v>
      </c>
      <c r="P150" s="219">
        <f t="shared" ref="P150:P157" si="50">+O150*F150</f>
        <v>0</v>
      </c>
      <c r="R150" s="244">
        <f>+L150+O150</f>
        <v>0</v>
      </c>
      <c r="S150" s="245">
        <f t="shared" ref="S150:S157" si="51">+R150*F150</f>
        <v>0</v>
      </c>
      <c r="T150" s="372">
        <f>+S150/J150</f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48"/>
        <v>5090100</v>
      </c>
      <c r="I151" s="374">
        <v>127.74</v>
      </c>
      <c r="J151" s="403">
        <f>+I151*F151</f>
        <v>10836822.9</v>
      </c>
      <c r="L151" s="330"/>
      <c r="M151" s="217">
        <f t="shared" si="49"/>
        <v>0</v>
      </c>
      <c r="O151" s="218">
        <v>0</v>
      </c>
      <c r="P151" s="219">
        <f t="shared" si="50"/>
        <v>0</v>
      </c>
      <c r="R151" s="341">
        <f t="shared" ref="R151:R157" si="52">+L151+O151</f>
        <v>0</v>
      </c>
      <c r="S151" s="220">
        <f t="shared" si="51"/>
        <v>0</v>
      </c>
      <c r="T151" s="477">
        <f>+S151/J151</f>
        <v>0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48"/>
        <v>42501264</v>
      </c>
      <c r="I152" s="374">
        <v>43</v>
      </c>
      <c r="J152" s="403">
        <f t="shared" ref="J152:J157" si="53">+I152*F152</f>
        <v>38074049</v>
      </c>
      <c r="L152" s="347"/>
      <c r="M152" s="217">
        <f t="shared" si="49"/>
        <v>0</v>
      </c>
      <c r="O152" s="218">
        <v>43</v>
      </c>
      <c r="P152" s="200">
        <f t="shared" si="50"/>
        <v>38074049</v>
      </c>
      <c r="R152" s="341">
        <f t="shared" si="52"/>
        <v>43</v>
      </c>
      <c r="S152" s="222">
        <f t="shared" si="51"/>
        <v>38074049</v>
      </c>
      <c r="T152" s="477">
        <f t="shared" ref="T152:T156" si="54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48"/>
        <v>11393520</v>
      </c>
      <c r="I153" s="374">
        <v>40</v>
      </c>
      <c r="J153" s="403">
        <f t="shared" si="53"/>
        <v>11393520</v>
      </c>
      <c r="L153" s="347"/>
      <c r="M153" s="217">
        <f t="shared" si="49"/>
        <v>0</v>
      </c>
      <c r="O153" s="218">
        <v>25</v>
      </c>
      <c r="P153" s="200">
        <f t="shared" si="50"/>
        <v>7120950</v>
      </c>
      <c r="R153" s="341">
        <f t="shared" si="52"/>
        <v>25</v>
      </c>
      <c r="S153" s="222">
        <f t="shared" si="51"/>
        <v>7120950</v>
      </c>
      <c r="T153" s="477">
        <f t="shared" si="54"/>
        <v>0.625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48"/>
        <v>2813480</v>
      </c>
      <c r="I154" s="374">
        <v>20</v>
      </c>
      <c r="J154" s="403">
        <f t="shared" si="53"/>
        <v>2813480</v>
      </c>
      <c r="L154" s="347"/>
      <c r="M154" s="217">
        <f t="shared" si="49"/>
        <v>0</v>
      </c>
      <c r="O154" s="218">
        <v>0</v>
      </c>
      <c r="P154" s="200">
        <f t="shared" si="50"/>
        <v>0</v>
      </c>
      <c r="R154" s="341">
        <f t="shared" si="52"/>
        <v>0</v>
      </c>
      <c r="S154" s="222">
        <f t="shared" si="51"/>
        <v>0</v>
      </c>
      <c r="T154" s="477">
        <f t="shared" si="54"/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48"/>
        <v>14509760</v>
      </c>
      <c r="I155" s="374">
        <v>36</v>
      </c>
      <c r="J155" s="403">
        <f t="shared" si="53"/>
        <v>13058784</v>
      </c>
      <c r="L155" s="347"/>
      <c r="M155" s="217">
        <f t="shared" si="49"/>
        <v>0</v>
      </c>
      <c r="O155" s="218">
        <v>36</v>
      </c>
      <c r="P155" s="200">
        <f t="shared" si="50"/>
        <v>13058784</v>
      </c>
      <c r="R155" s="341">
        <f t="shared" si="52"/>
        <v>36</v>
      </c>
      <c r="S155" s="222">
        <f t="shared" si="51"/>
        <v>13058784</v>
      </c>
      <c r="T155" s="477">
        <f t="shared" si="54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48"/>
        <v>9080400</v>
      </c>
      <c r="I156" s="374">
        <v>40</v>
      </c>
      <c r="J156" s="403">
        <f t="shared" si="53"/>
        <v>9080400</v>
      </c>
      <c r="L156" s="347"/>
      <c r="M156" s="217">
        <f t="shared" si="49"/>
        <v>0</v>
      </c>
      <c r="O156" s="218">
        <v>40</v>
      </c>
      <c r="P156" s="200">
        <f t="shared" si="50"/>
        <v>9080400</v>
      </c>
      <c r="R156" s="341">
        <f t="shared" si="52"/>
        <v>40</v>
      </c>
      <c r="S156" s="222">
        <f t="shared" si="51"/>
        <v>9080400</v>
      </c>
      <c r="T156" s="477">
        <f t="shared" si="54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48"/>
        <v>3403380</v>
      </c>
      <c r="I157" s="375">
        <v>9</v>
      </c>
      <c r="J157" s="404">
        <f t="shared" si="53"/>
        <v>1531521</v>
      </c>
      <c r="L157" s="210"/>
      <c r="M157" s="236">
        <f t="shared" si="49"/>
        <v>0</v>
      </c>
      <c r="O157" s="237">
        <v>9</v>
      </c>
      <c r="P157" s="208">
        <f t="shared" si="50"/>
        <v>1531521</v>
      </c>
      <c r="R157" s="344">
        <f t="shared" si="52"/>
        <v>9</v>
      </c>
      <c r="S157" s="206">
        <f t="shared" si="51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113378016.43999998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  <c r="V159" s="495">
        <f>+S159-J159</f>
        <v>-113378016.43999998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15784.179999999997</v>
      </c>
      <c r="J160" s="95">
        <f>+I160*F160</f>
        <v>84382226.279999986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7827.9199999999983</v>
      </c>
      <c r="J161" s="96">
        <f>+I161*F161</f>
        <v>20924030.159999996</v>
      </c>
      <c r="L161" s="340"/>
      <c r="M161" s="96">
        <f t="shared" ref="M161:M163" si="55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20</v>
      </c>
      <c r="J162" s="96">
        <f t="shared" ref="J162:J163" si="56">+I162*F162</f>
        <v>5344160</v>
      </c>
      <c r="L162" s="340"/>
      <c r="M162" s="96">
        <f t="shared" si="55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300</v>
      </c>
      <c r="J163" s="97">
        <f t="shared" si="56"/>
        <v>2727600</v>
      </c>
      <c r="L163" s="343"/>
      <c r="M163" s="97">
        <f t="shared" si="55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4097672567.7255001</v>
      </c>
      <c r="L166" s="455"/>
      <c r="M166" s="102">
        <f>+M167+M229+M233</f>
        <v>0</v>
      </c>
      <c r="O166" s="263"/>
      <c r="P166" s="405">
        <f>+P167+P229+P233</f>
        <v>2029407432.9400001</v>
      </c>
      <c r="R166" s="191"/>
      <c r="S166" s="405">
        <f>+S167+S229+S233</f>
        <v>2029407432.9400001</v>
      </c>
      <c r="T166" s="264">
        <f>+S166/J166</f>
        <v>0.49525856431873611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2518104686.2199998</v>
      </c>
      <c r="L167" s="456"/>
      <c r="M167" s="288">
        <f>+M168+M188</f>
        <v>0</v>
      </c>
      <c r="O167" s="322"/>
      <c r="P167" s="405">
        <f>+P168+P188</f>
        <v>1344094969.53</v>
      </c>
      <c r="R167" s="323"/>
      <c r="S167" s="405">
        <f>+S168+S188</f>
        <v>1344094969.53</v>
      </c>
      <c r="T167" s="289">
        <f>+S167/J167</f>
        <v>0.53377247454618737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925384521.08999991</v>
      </c>
      <c r="R168" s="192"/>
      <c r="S168" s="405">
        <f>SUM(S169:S185)</f>
        <v>925384521.08999991</v>
      </c>
      <c r="T168" s="264">
        <f>+S168/J168</f>
        <v>0.98614243885016206</v>
      </c>
      <c r="V168" s="495">
        <f>+S168-J168</f>
        <v>-13003773.170000076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7">+E169*F169</f>
        <v>29969474.25</v>
      </c>
      <c r="I169" s="371">
        <v>2100</v>
      </c>
      <c r="J169" s="95">
        <f>+I169*F169</f>
        <v>34450500</v>
      </c>
      <c r="L169" s="254"/>
      <c r="M169" s="242">
        <f t="shared" ref="M169:M185" si="58">+(L169)*F169</f>
        <v>0</v>
      </c>
      <c r="O169" s="244">
        <v>1750.12</v>
      </c>
      <c r="P169" s="199">
        <f t="shared" ref="P169:P185" si="59">+O169*F169</f>
        <v>28710718.599999998</v>
      </c>
      <c r="R169" s="244">
        <f>+L169+O169</f>
        <v>1750.12</v>
      </c>
      <c r="S169" s="216">
        <f t="shared" ref="S169:S185" si="60">+R169*F169</f>
        <v>28710718.599999998</v>
      </c>
      <c r="T169" s="246">
        <f>+S169/J169</f>
        <v>0.83339047619047613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7"/>
        <v>17197965.899999999</v>
      </c>
      <c r="I170" s="374">
        <v>11549.999999999998</v>
      </c>
      <c r="J170" s="96">
        <f>+I170*F170</f>
        <v>18121949.999999996</v>
      </c>
      <c r="L170" s="330"/>
      <c r="M170" s="217">
        <f t="shared" si="58"/>
        <v>0</v>
      </c>
      <c r="O170" s="218">
        <v>9625.67</v>
      </c>
      <c r="P170" s="200">
        <f t="shared" si="59"/>
        <v>15102676.23</v>
      </c>
      <c r="R170" s="218">
        <f>+L170+O170</f>
        <v>9625.67</v>
      </c>
      <c r="S170" s="202">
        <f t="shared" si="60"/>
        <v>15102676.23</v>
      </c>
      <c r="T170" s="203">
        <f>+S170/J170</f>
        <v>0.83339134199134224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7"/>
        <v>113668787.54000001</v>
      </c>
      <c r="I171" s="374">
        <v>400</v>
      </c>
      <c r="J171" s="96">
        <f t="shared" ref="J171:J185" si="61">+I171*F171</f>
        <v>30707600</v>
      </c>
      <c r="L171" s="330"/>
      <c r="M171" s="200">
        <f t="shared" si="58"/>
        <v>0</v>
      </c>
      <c r="O171" s="218">
        <v>400</v>
      </c>
      <c r="P171" s="200">
        <f t="shared" si="59"/>
        <v>30707600</v>
      </c>
      <c r="R171" s="218">
        <f t="shared" ref="R171:R184" si="62">+L171+O171</f>
        <v>400</v>
      </c>
      <c r="S171" s="202">
        <f t="shared" si="60"/>
        <v>30707600</v>
      </c>
      <c r="T171" s="203">
        <f t="shared" ref="T171:T184" si="63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7"/>
        <v>283951075.18000001</v>
      </c>
      <c r="I172" s="374">
        <v>170</v>
      </c>
      <c r="J172" s="96">
        <f t="shared" si="61"/>
        <v>234067220</v>
      </c>
      <c r="L172" s="330"/>
      <c r="M172" s="217">
        <f t="shared" si="58"/>
        <v>0</v>
      </c>
      <c r="O172" s="218">
        <v>170</v>
      </c>
      <c r="P172" s="200">
        <f t="shared" si="59"/>
        <v>234067220</v>
      </c>
      <c r="R172" s="218">
        <f t="shared" si="62"/>
        <v>170</v>
      </c>
      <c r="S172" s="202">
        <f t="shared" si="60"/>
        <v>234067220</v>
      </c>
      <c r="T172" s="203">
        <f t="shared" si="63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7"/>
        <v>459235573.25999993</v>
      </c>
      <c r="I173" s="374">
        <v>499.73999999999995</v>
      </c>
      <c r="J173" s="96">
        <f t="shared" si="61"/>
        <v>459235573.25999993</v>
      </c>
      <c r="L173" s="328"/>
      <c r="M173" s="291">
        <f t="shared" si="58"/>
        <v>0</v>
      </c>
      <c r="O173" s="218">
        <v>499.74</v>
      </c>
      <c r="P173" s="200">
        <f t="shared" si="59"/>
        <v>459235573.25999999</v>
      </c>
      <c r="R173" s="218">
        <f t="shared" si="62"/>
        <v>499.74</v>
      </c>
      <c r="S173" s="202">
        <f t="shared" si="60"/>
        <v>459235573.25999999</v>
      </c>
      <c r="T173" s="203">
        <f t="shared" si="63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7"/>
        <v>11713860</v>
      </c>
      <c r="I174" s="374">
        <v>20</v>
      </c>
      <c r="J174" s="96">
        <f t="shared" si="61"/>
        <v>11713860</v>
      </c>
      <c r="L174" s="330"/>
      <c r="M174" s="217">
        <f t="shared" si="58"/>
        <v>0</v>
      </c>
      <c r="O174" s="218">
        <v>20</v>
      </c>
      <c r="P174" s="200">
        <f t="shared" si="59"/>
        <v>11713860</v>
      </c>
      <c r="R174" s="218">
        <f t="shared" si="62"/>
        <v>20</v>
      </c>
      <c r="S174" s="202">
        <f t="shared" si="60"/>
        <v>11713860</v>
      </c>
      <c r="T174" s="203">
        <f t="shared" si="63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7"/>
        <v>581360</v>
      </c>
      <c r="I175" s="374">
        <v>5</v>
      </c>
      <c r="J175" s="96">
        <f t="shared" si="61"/>
        <v>581360</v>
      </c>
      <c r="L175" s="330"/>
      <c r="M175" s="217">
        <f t="shared" si="58"/>
        <v>0</v>
      </c>
      <c r="O175" s="218">
        <v>5</v>
      </c>
      <c r="P175" s="200">
        <f t="shared" si="59"/>
        <v>581360</v>
      </c>
      <c r="R175" s="218">
        <f t="shared" si="62"/>
        <v>5</v>
      </c>
      <c r="S175" s="202">
        <f t="shared" si="60"/>
        <v>581360</v>
      </c>
      <c r="T175" s="203">
        <f t="shared" si="63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7"/>
        <v>991875</v>
      </c>
      <c r="I176" s="374">
        <v>15</v>
      </c>
      <c r="J176" s="96">
        <f t="shared" si="61"/>
        <v>991875</v>
      </c>
      <c r="L176" s="330"/>
      <c r="M176" s="217">
        <f t="shared" si="58"/>
        <v>0</v>
      </c>
      <c r="O176" s="218">
        <v>15</v>
      </c>
      <c r="P176" s="200">
        <f t="shared" si="59"/>
        <v>991875</v>
      </c>
      <c r="R176" s="218">
        <f t="shared" si="62"/>
        <v>15</v>
      </c>
      <c r="S176" s="202">
        <f t="shared" si="60"/>
        <v>991875</v>
      </c>
      <c r="T176" s="203">
        <f t="shared" si="63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7"/>
        <v>10332064</v>
      </c>
      <c r="I177" s="374">
        <v>1</v>
      </c>
      <c r="J177" s="96">
        <f t="shared" si="61"/>
        <v>10332064</v>
      </c>
      <c r="L177" s="330"/>
      <c r="M177" s="217">
        <f t="shared" si="58"/>
        <v>0</v>
      </c>
      <c r="O177" s="218">
        <v>1</v>
      </c>
      <c r="P177" s="200">
        <f t="shared" si="59"/>
        <v>10332064</v>
      </c>
      <c r="R177" s="218">
        <f t="shared" si="62"/>
        <v>1</v>
      </c>
      <c r="S177" s="202">
        <f t="shared" si="60"/>
        <v>10332064</v>
      </c>
      <c r="T177" s="203">
        <f t="shared" si="63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7"/>
        <v>11049110</v>
      </c>
      <c r="I178" s="374">
        <v>0</v>
      </c>
      <c r="J178" s="96">
        <f t="shared" si="61"/>
        <v>0</v>
      </c>
      <c r="L178" s="330"/>
      <c r="M178" s="217">
        <f t="shared" si="58"/>
        <v>0</v>
      </c>
      <c r="O178" s="218">
        <v>0</v>
      </c>
      <c r="P178" s="200">
        <f t="shared" si="59"/>
        <v>0</v>
      </c>
      <c r="R178" s="218">
        <f t="shared" si="62"/>
        <v>0</v>
      </c>
      <c r="S178" s="202">
        <f t="shared" si="60"/>
        <v>0</v>
      </c>
      <c r="T178" s="203"/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7"/>
        <v>0</v>
      </c>
      <c r="I179" s="374">
        <v>0</v>
      </c>
      <c r="J179" s="96">
        <f t="shared" si="61"/>
        <v>0</v>
      </c>
      <c r="L179" s="330"/>
      <c r="M179" s="217">
        <f t="shared" si="58"/>
        <v>0</v>
      </c>
      <c r="O179" s="218">
        <v>0</v>
      </c>
      <c r="P179" s="200">
        <f t="shared" si="59"/>
        <v>0</v>
      </c>
      <c r="R179" s="218">
        <f t="shared" si="62"/>
        <v>0</v>
      </c>
      <c r="S179" s="202">
        <f t="shared" si="60"/>
        <v>0</v>
      </c>
      <c r="T179" s="203"/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7"/>
        <v>12789944</v>
      </c>
      <c r="I180" s="374">
        <v>0</v>
      </c>
      <c r="J180" s="96">
        <f t="shared" si="61"/>
        <v>0</v>
      </c>
      <c r="L180" s="330"/>
      <c r="M180" s="217">
        <f t="shared" si="58"/>
        <v>0</v>
      </c>
      <c r="O180" s="218">
        <v>0</v>
      </c>
      <c r="P180" s="200">
        <f t="shared" si="59"/>
        <v>0</v>
      </c>
      <c r="R180" s="218">
        <f t="shared" si="62"/>
        <v>0</v>
      </c>
      <c r="S180" s="202">
        <f t="shared" si="60"/>
        <v>0</v>
      </c>
      <c r="T180" s="203"/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7"/>
        <v>127074394</v>
      </c>
      <c r="I181" s="374">
        <v>2</v>
      </c>
      <c r="J181" s="96">
        <f t="shared" si="61"/>
        <v>127074394</v>
      </c>
      <c r="L181" s="330"/>
      <c r="M181" s="200">
        <f t="shared" si="58"/>
        <v>0</v>
      </c>
      <c r="O181" s="218">
        <v>2</v>
      </c>
      <c r="P181" s="200">
        <f t="shared" si="59"/>
        <v>127074394</v>
      </c>
      <c r="R181" s="218">
        <f t="shared" si="62"/>
        <v>2</v>
      </c>
      <c r="S181" s="202">
        <f t="shared" si="60"/>
        <v>127074394</v>
      </c>
      <c r="T181" s="203">
        <f t="shared" si="63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7"/>
        <v>0</v>
      </c>
      <c r="I182" s="374">
        <v>0</v>
      </c>
      <c r="J182" s="96">
        <f t="shared" si="61"/>
        <v>0</v>
      </c>
      <c r="L182" s="330"/>
      <c r="M182" s="217">
        <f t="shared" si="58"/>
        <v>0</v>
      </c>
      <c r="O182" s="218">
        <v>0</v>
      </c>
      <c r="P182" s="200">
        <f t="shared" si="59"/>
        <v>0</v>
      </c>
      <c r="R182" s="218">
        <f t="shared" si="62"/>
        <v>0</v>
      </c>
      <c r="S182" s="202">
        <f t="shared" si="60"/>
        <v>0</v>
      </c>
      <c r="T182" s="203"/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7"/>
        <v>2622462</v>
      </c>
      <c r="I183" s="374">
        <v>1</v>
      </c>
      <c r="J183" s="96">
        <f t="shared" si="61"/>
        <v>2622462</v>
      </c>
      <c r="L183" s="330"/>
      <c r="M183" s="217">
        <f t="shared" si="58"/>
        <v>0</v>
      </c>
      <c r="O183" s="218">
        <v>1</v>
      </c>
      <c r="P183" s="200">
        <f t="shared" si="59"/>
        <v>2622462</v>
      </c>
      <c r="R183" s="218">
        <f t="shared" si="62"/>
        <v>1</v>
      </c>
      <c r="S183" s="202">
        <f t="shared" si="60"/>
        <v>2622462</v>
      </c>
      <c r="T183" s="203">
        <f t="shared" si="63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7"/>
        <v>4244718</v>
      </c>
      <c r="I184" s="374">
        <v>2</v>
      </c>
      <c r="J184" s="96">
        <f t="shared" si="61"/>
        <v>8489436</v>
      </c>
      <c r="L184" s="330"/>
      <c r="M184" s="217">
        <f t="shared" si="58"/>
        <v>0</v>
      </c>
      <c r="O184" s="218">
        <v>1</v>
      </c>
      <c r="P184" s="200">
        <f t="shared" si="59"/>
        <v>4244718</v>
      </c>
      <c r="R184" s="218">
        <f t="shared" si="62"/>
        <v>1</v>
      </c>
      <c r="S184" s="202">
        <f t="shared" si="60"/>
        <v>4244718</v>
      </c>
      <c r="T184" s="203">
        <f t="shared" si="63"/>
        <v>0.5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7"/>
        <v>0</v>
      </c>
      <c r="I185" s="375">
        <v>0</v>
      </c>
      <c r="J185" s="97">
        <f t="shared" si="61"/>
        <v>0</v>
      </c>
      <c r="L185" s="428"/>
      <c r="M185" s="236">
        <f t="shared" si="58"/>
        <v>0</v>
      </c>
      <c r="O185" s="237">
        <v>0</v>
      </c>
      <c r="P185" s="208">
        <f t="shared" si="59"/>
        <v>0</v>
      </c>
      <c r="R185" s="237">
        <f>+L185+O185</f>
        <v>0</v>
      </c>
      <c r="S185" s="259">
        <f t="shared" si="60"/>
        <v>0</v>
      </c>
      <c r="T185" s="213"/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1579716391.9599998</v>
      </c>
      <c r="L188" s="449"/>
      <c r="M188" s="288">
        <f>SUM(M189:M227)</f>
        <v>0</v>
      </c>
      <c r="O188" s="263"/>
      <c r="P188" s="405">
        <f>SUM(P189:P227)</f>
        <v>418710448.44</v>
      </c>
      <c r="R188" s="191"/>
      <c r="S188" s="405">
        <f>SUM(S189:S227)</f>
        <v>418710448.44</v>
      </c>
      <c r="T188" s="264"/>
      <c r="V188" s="495">
        <f>+S188-J188</f>
        <v>-1161005943.5199997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4">+E189*F189</f>
        <v>19920099.350000001</v>
      </c>
      <c r="I189" s="371">
        <v>1214.27</v>
      </c>
      <c r="J189" s="96">
        <f>+I189*F189</f>
        <v>19920099.350000001</v>
      </c>
      <c r="L189" s="254"/>
      <c r="M189" s="304">
        <f t="shared" ref="M189:M227" si="65">+(L189)*F189</f>
        <v>0</v>
      </c>
      <c r="O189" s="244">
        <v>894.81</v>
      </c>
      <c r="P189" s="199">
        <f t="shared" ref="P189:P227" si="66">+O189*F189</f>
        <v>14679358.049999999</v>
      </c>
      <c r="R189" s="244">
        <f>+L189+O189</f>
        <v>894.81</v>
      </c>
      <c r="S189" s="216">
        <f t="shared" ref="S189:S227" si="67">+R189*F189</f>
        <v>14679358.049999999</v>
      </c>
      <c r="T189" s="246">
        <f>+S189/J189</f>
        <v>0.73691188944798103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4"/>
        <v>14688960</v>
      </c>
      <c r="I190" s="374">
        <v>440</v>
      </c>
      <c r="J190" s="96">
        <f>+I190*F190</f>
        <v>14688960</v>
      </c>
      <c r="L190" s="330"/>
      <c r="M190" s="217">
        <f t="shared" si="65"/>
        <v>0</v>
      </c>
      <c r="O190" s="218">
        <v>0</v>
      </c>
      <c r="P190" s="200">
        <f t="shared" si="66"/>
        <v>0</v>
      </c>
      <c r="R190" s="218">
        <f>+L190+O190</f>
        <v>0</v>
      </c>
      <c r="S190" s="202">
        <f t="shared" si="67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4"/>
        <v>22199408</v>
      </c>
      <c r="I191" s="374">
        <v>616</v>
      </c>
      <c r="J191" s="96">
        <f t="shared" ref="J191:J226" si="68">+I191*F191</f>
        <v>22199408</v>
      </c>
      <c r="L191" s="330"/>
      <c r="M191" s="217">
        <f t="shared" si="65"/>
        <v>0</v>
      </c>
      <c r="O191" s="218">
        <v>0</v>
      </c>
      <c r="P191" s="200">
        <f t="shared" si="66"/>
        <v>0</v>
      </c>
      <c r="R191" s="218">
        <f t="shared" ref="R191:R226" si="69">+L191+O191</f>
        <v>0</v>
      </c>
      <c r="S191" s="202">
        <f t="shared" si="67"/>
        <v>0</v>
      </c>
      <c r="T191" s="203">
        <f t="shared" ref="T191:T226" si="70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4"/>
        <v>1801656</v>
      </c>
      <c r="I192" s="374">
        <v>9</v>
      </c>
      <c r="J192" s="96">
        <f t="shared" si="68"/>
        <v>1801656</v>
      </c>
      <c r="L192" s="330"/>
      <c r="M192" s="217">
        <f t="shared" si="65"/>
        <v>0</v>
      </c>
      <c r="O192" s="218">
        <v>0</v>
      </c>
      <c r="P192" s="200">
        <f t="shared" si="66"/>
        <v>0</v>
      </c>
      <c r="R192" s="218">
        <f t="shared" si="69"/>
        <v>0</v>
      </c>
      <c r="S192" s="202">
        <f t="shared" si="67"/>
        <v>0</v>
      </c>
      <c r="T192" s="203">
        <f t="shared" si="70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4"/>
        <v>1975656</v>
      </c>
      <c r="I193" s="374">
        <v>8</v>
      </c>
      <c r="J193" s="96">
        <f t="shared" si="68"/>
        <v>1975656</v>
      </c>
      <c r="L193" s="330"/>
      <c r="M193" s="217">
        <f t="shared" si="65"/>
        <v>0</v>
      </c>
      <c r="O193" s="218">
        <v>0</v>
      </c>
      <c r="P193" s="200">
        <f t="shared" si="66"/>
        <v>0</v>
      </c>
      <c r="R193" s="218">
        <f t="shared" si="69"/>
        <v>0</v>
      </c>
      <c r="S193" s="202">
        <f t="shared" si="67"/>
        <v>0</v>
      </c>
      <c r="T193" s="203">
        <f t="shared" si="70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4"/>
        <v>16200172</v>
      </c>
      <c r="I194" s="374">
        <v>556</v>
      </c>
      <c r="J194" s="96">
        <f t="shared" si="68"/>
        <v>16200172</v>
      </c>
      <c r="L194" s="347"/>
      <c r="M194" s="217">
        <f t="shared" si="65"/>
        <v>0</v>
      </c>
      <c r="O194" s="218">
        <v>50</v>
      </c>
      <c r="P194" s="200">
        <f t="shared" si="66"/>
        <v>1456850</v>
      </c>
      <c r="R194" s="218">
        <f t="shared" si="69"/>
        <v>50</v>
      </c>
      <c r="S194" s="202">
        <f t="shared" si="67"/>
        <v>1456850</v>
      </c>
      <c r="T194" s="203">
        <f t="shared" si="70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4"/>
        <v>2495548</v>
      </c>
      <c r="I195" s="374">
        <v>5</v>
      </c>
      <c r="J195" s="96">
        <f t="shared" si="68"/>
        <v>3119435</v>
      </c>
      <c r="L195" s="347"/>
      <c r="M195" s="217">
        <f t="shared" si="65"/>
        <v>0</v>
      </c>
      <c r="O195" s="218">
        <v>4</v>
      </c>
      <c r="P195" s="200">
        <f t="shared" si="66"/>
        <v>2495548</v>
      </c>
      <c r="R195" s="218">
        <f t="shared" si="69"/>
        <v>4</v>
      </c>
      <c r="S195" s="202">
        <f t="shared" si="67"/>
        <v>2495548</v>
      </c>
      <c r="T195" s="203">
        <f t="shared" si="70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4"/>
        <v>2842904</v>
      </c>
      <c r="I196" s="374">
        <v>6</v>
      </c>
      <c r="J196" s="96">
        <f t="shared" si="68"/>
        <v>4264356</v>
      </c>
      <c r="L196" s="347"/>
      <c r="M196" s="217">
        <f t="shared" si="65"/>
        <v>0</v>
      </c>
      <c r="O196" s="218">
        <v>0</v>
      </c>
      <c r="P196" s="200">
        <f t="shared" si="66"/>
        <v>0</v>
      </c>
      <c r="R196" s="218">
        <f t="shared" si="69"/>
        <v>0</v>
      </c>
      <c r="S196" s="202">
        <f t="shared" si="67"/>
        <v>0</v>
      </c>
      <c r="T196" s="203">
        <f t="shared" si="70"/>
        <v>0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4"/>
        <v>5962347</v>
      </c>
      <c r="I197" s="374">
        <v>9</v>
      </c>
      <c r="J197" s="96">
        <f t="shared" si="68"/>
        <v>5962347</v>
      </c>
      <c r="L197" s="347"/>
      <c r="M197" s="217">
        <f t="shared" si="65"/>
        <v>0</v>
      </c>
      <c r="O197" s="218">
        <v>5</v>
      </c>
      <c r="P197" s="200">
        <f t="shared" si="66"/>
        <v>3312415</v>
      </c>
      <c r="R197" s="218">
        <f t="shared" si="69"/>
        <v>5</v>
      </c>
      <c r="S197" s="202">
        <f t="shared" si="67"/>
        <v>3312415</v>
      </c>
      <c r="T197" s="203">
        <f t="shared" si="70"/>
        <v>0.55555555555555558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4"/>
        <v>5299864</v>
      </c>
      <c r="I198" s="374">
        <v>8</v>
      </c>
      <c r="J198" s="96">
        <f t="shared" si="68"/>
        <v>5299864</v>
      </c>
      <c r="L198" s="330"/>
      <c r="M198" s="217">
        <f t="shared" si="65"/>
        <v>0</v>
      </c>
      <c r="O198" s="218">
        <v>0</v>
      </c>
      <c r="P198" s="200">
        <f t="shared" si="66"/>
        <v>0</v>
      </c>
      <c r="R198" s="218">
        <f t="shared" si="69"/>
        <v>0</v>
      </c>
      <c r="S198" s="202">
        <f t="shared" si="67"/>
        <v>0</v>
      </c>
      <c r="T198" s="203">
        <f t="shared" si="70"/>
        <v>0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4"/>
        <v>2338893</v>
      </c>
      <c r="I199" s="374">
        <v>31</v>
      </c>
      <c r="J199" s="96">
        <f t="shared" si="68"/>
        <v>3152421</v>
      </c>
      <c r="L199" s="330"/>
      <c r="M199" s="217">
        <f t="shared" si="65"/>
        <v>0</v>
      </c>
      <c r="O199" s="218">
        <v>0</v>
      </c>
      <c r="P199" s="200">
        <f t="shared" si="66"/>
        <v>0</v>
      </c>
      <c r="R199" s="218">
        <f t="shared" si="69"/>
        <v>0</v>
      </c>
      <c r="S199" s="202">
        <f t="shared" si="67"/>
        <v>0</v>
      </c>
      <c r="T199" s="203">
        <f t="shared" si="70"/>
        <v>0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4"/>
        <v>6308120</v>
      </c>
      <c r="I200" s="374">
        <v>140</v>
      </c>
      <c r="J200" s="96">
        <f t="shared" si="68"/>
        <v>6308120</v>
      </c>
      <c r="L200" s="330"/>
      <c r="M200" s="217">
        <f t="shared" si="65"/>
        <v>0</v>
      </c>
      <c r="O200" s="218">
        <v>0</v>
      </c>
      <c r="P200" s="200">
        <f t="shared" si="66"/>
        <v>0</v>
      </c>
      <c r="R200" s="218">
        <f t="shared" si="69"/>
        <v>0</v>
      </c>
      <c r="S200" s="202">
        <f t="shared" si="67"/>
        <v>0</v>
      </c>
      <c r="T200" s="203">
        <f t="shared" si="70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4"/>
        <v>20911401</v>
      </c>
      <c r="I201" s="374">
        <v>333</v>
      </c>
      <c r="J201" s="96">
        <f t="shared" si="68"/>
        <v>20911401</v>
      </c>
      <c r="L201" s="330"/>
      <c r="M201" s="217">
        <f t="shared" si="65"/>
        <v>0</v>
      </c>
      <c r="O201" s="218">
        <v>0</v>
      </c>
      <c r="P201" s="200">
        <f t="shared" si="66"/>
        <v>0</v>
      </c>
      <c r="R201" s="218">
        <f t="shared" si="69"/>
        <v>0</v>
      </c>
      <c r="S201" s="202">
        <f t="shared" si="67"/>
        <v>0</v>
      </c>
      <c r="T201" s="203">
        <f t="shared" si="70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4"/>
        <v>213151071.20000002</v>
      </c>
      <c r="I202" s="374">
        <v>1146.22</v>
      </c>
      <c r="J202" s="96">
        <f t="shared" si="68"/>
        <v>213151071.20000002</v>
      </c>
      <c r="L202" s="330"/>
      <c r="M202" s="217">
        <f t="shared" si="65"/>
        <v>0</v>
      </c>
      <c r="O202" s="218">
        <v>0</v>
      </c>
      <c r="P202" s="200">
        <f t="shared" si="66"/>
        <v>0</v>
      </c>
      <c r="R202" s="218">
        <f t="shared" si="69"/>
        <v>0</v>
      </c>
      <c r="S202" s="202">
        <f t="shared" si="67"/>
        <v>0</v>
      </c>
      <c r="T202" s="203">
        <f t="shared" si="70"/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4"/>
        <v>350625996.74000001</v>
      </c>
      <c r="I203" s="374">
        <v>880.93000000000006</v>
      </c>
      <c r="J203" s="96">
        <f t="shared" si="68"/>
        <v>350625996.74000001</v>
      </c>
      <c r="L203" s="330"/>
      <c r="M203" s="217">
        <f t="shared" si="65"/>
        <v>0</v>
      </c>
      <c r="O203" s="218">
        <v>0</v>
      </c>
      <c r="P203" s="200">
        <f t="shared" si="66"/>
        <v>0</v>
      </c>
      <c r="R203" s="218">
        <f t="shared" si="69"/>
        <v>0</v>
      </c>
      <c r="S203" s="202">
        <f t="shared" si="67"/>
        <v>0</v>
      </c>
      <c r="T203" s="203">
        <f t="shared" si="70"/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4"/>
        <v>20485430</v>
      </c>
      <c r="I204" s="374">
        <v>13</v>
      </c>
      <c r="J204" s="96">
        <f t="shared" si="68"/>
        <v>38044370</v>
      </c>
      <c r="L204" s="330"/>
      <c r="M204" s="217">
        <f t="shared" si="65"/>
        <v>0</v>
      </c>
      <c r="O204" s="218">
        <v>0</v>
      </c>
      <c r="P204" s="200">
        <f t="shared" si="66"/>
        <v>0</v>
      </c>
      <c r="R204" s="218">
        <f t="shared" si="69"/>
        <v>0</v>
      </c>
      <c r="S204" s="202">
        <f t="shared" si="67"/>
        <v>0</v>
      </c>
      <c r="T204" s="203">
        <f t="shared" si="70"/>
        <v>0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4"/>
        <v>3984048</v>
      </c>
      <c r="I205" s="374">
        <v>1</v>
      </c>
      <c r="J205" s="96">
        <f t="shared" si="68"/>
        <v>3984048</v>
      </c>
      <c r="L205" s="330"/>
      <c r="M205" s="217">
        <f t="shared" si="65"/>
        <v>0</v>
      </c>
      <c r="O205" s="218">
        <v>0</v>
      </c>
      <c r="P205" s="200">
        <f t="shared" si="66"/>
        <v>0</v>
      </c>
      <c r="R205" s="218">
        <f t="shared" si="69"/>
        <v>0</v>
      </c>
      <c r="S205" s="202">
        <f t="shared" si="67"/>
        <v>0</v>
      </c>
      <c r="T205" s="203">
        <f t="shared" si="70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4"/>
        <v>2092606</v>
      </c>
      <c r="I206" s="374">
        <v>1</v>
      </c>
      <c r="J206" s="96">
        <f t="shared" si="68"/>
        <v>2092606</v>
      </c>
      <c r="L206" s="330"/>
      <c r="M206" s="217">
        <f t="shared" si="65"/>
        <v>0</v>
      </c>
      <c r="O206" s="218">
        <v>0</v>
      </c>
      <c r="P206" s="200">
        <f t="shared" si="66"/>
        <v>0</v>
      </c>
      <c r="R206" s="218">
        <f t="shared" si="69"/>
        <v>0</v>
      </c>
      <c r="S206" s="202">
        <f t="shared" si="67"/>
        <v>0</v>
      </c>
      <c r="T206" s="203">
        <f t="shared" si="70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4"/>
        <v>4551784</v>
      </c>
      <c r="I207" s="374">
        <v>1</v>
      </c>
      <c r="J207" s="96">
        <f t="shared" si="68"/>
        <v>4551784</v>
      </c>
      <c r="L207" s="330"/>
      <c r="M207" s="217">
        <f t="shared" si="65"/>
        <v>0</v>
      </c>
      <c r="O207" s="218">
        <v>0</v>
      </c>
      <c r="P207" s="200">
        <f t="shared" si="66"/>
        <v>0</v>
      </c>
      <c r="R207" s="218">
        <f t="shared" si="69"/>
        <v>0</v>
      </c>
      <c r="S207" s="202">
        <f t="shared" si="67"/>
        <v>0</v>
      </c>
      <c r="T207" s="203">
        <f t="shared" si="70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4"/>
        <v>3645469</v>
      </c>
      <c r="I208" s="374">
        <v>1</v>
      </c>
      <c r="J208" s="96">
        <f t="shared" si="68"/>
        <v>3645469</v>
      </c>
      <c r="L208" s="330"/>
      <c r="M208" s="217">
        <f t="shared" si="65"/>
        <v>0</v>
      </c>
      <c r="O208" s="218">
        <v>0</v>
      </c>
      <c r="P208" s="200">
        <f t="shared" si="66"/>
        <v>0</v>
      </c>
      <c r="R208" s="218">
        <f t="shared" si="69"/>
        <v>0</v>
      </c>
      <c r="S208" s="202">
        <f t="shared" si="67"/>
        <v>0</v>
      </c>
      <c r="T208" s="203">
        <f t="shared" si="70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4"/>
        <v>1518294</v>
      </c>
      <c r="I209" s="374">
        <v>1</v>
      </c>
      <c r="J209" s="96">
        <f t="shared" si="68"/>
        <v>1518294</v>
      </c>
      <c r="L209" s="330"/>
      <c r="M209" s="217">
        <f t="shared" si="65"/>
        <v>0</v>
      </c>
      <c r="O209" s="218">
        <v>0</v>
      </c>
      <c r="P209" s="200">
        <f t="shared" si="66"/>
        <v>0</v>
      </c>
      <c r="R209" s="218">
        <f t="shared" si="69"/>
        <v>0</v>
      </c>
      <c r="S209" s="202">
        <f t="shared" si="67"/>
        <v>0</v>
      </c>
      <c r="T209" s="203">
        <f t="shared" si="70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4"/>
        <v>56686180</v>
      </c>
      <c r="I210" s="374">
        <v>5</v>
      </c>
      <c r="J210" s="96">
        <f t="shared" si="68"/>
        <v>56686180</v>
      </c>
      <c r="L210" s="330"/>
      <c r="M210" s="217">
        <f t="shared" si="65"/>
        <v>0</v>
      </c>
      <c r="O210" s="218">
        <v>0</v>
      </c>
      <c r="P210" s="200">
        <f t="shared" si="66"/>
        <v>0</v>
      </c>
      <c r="R210" s="218">
        <f t="shared" si="69"/>
        <v>0</v>
      </c>
      <c r="S210" s="202">
        <f t="shared" si="67"/>
        <v>0</v>
      </c>
      <c r="T210" s="203">
        <f t="shared" si="70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4"/>
        <v>56322925</v>
      </c>
      <c r="I211" s="374">
        <v>5</v>
      </c>
      <c r="J211" s="96">
        <f t="shared" si="68"/>
        <v>56322925</v>
      </c>
      <c r="L211" s="330"/>
      <c r="M211" s="217">
        <f t="shared" si="65"/>
        <v>0</v>
      </c>
      <c r="O211" s="218">
        <v>0</v>
      </c>
      <c r="P211" s="200">
        <f t="shared" si="66"/>
        <v>0</v>
      </c>
      <c r="R211" s="218">
        <f t="shared" si="69"/>
        <v>0</v>
      </c>
      <c r="S211" s="202">
        <f t="shared" si="67"/>
        <v>0</v>
      </c>
      <c r="T211" s="203">
        <f t="shared" si="70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4"/>
        <v>813567</v>
      </c>
      <c r="I212" s="374">
        <v>1</v>
      </c>
      <c r="J212" s="96">
        <f t="shared" si="68"/>
        <v>813567</v>
      </c>
      <c r="L212" s="330"/>
      <c r="M212" s="217">
        <f t="shared" si="65"/>
        <v>0</v>
      </c>
      <c r="O212" s="218">
        <v>0</v>
      </c>
      <c r="P212" s="200">
        <f t="shared" si="66"/>
        <v>0</v>
      </c>
      <c r="R212" s="218">
        <f t="shared" si="69"/>
        <v>0</v>
      </c>
      <c r="S212" s="202">
        <f t="shared" si="67"/>
        <v>0</v>
      </c>
      <c r="T212" s="203">
        <f t="shared" si="70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4"/>
        <v>814641</v>
      </c>
      <c r="I213" s="374">
        <v>1</v>
      </c>
      <c r="J213" s="96">
        <f t="shared" si="68"/>
        <v>814641</v>
      </c>
      <c r="L213" s="330"/>
      <c r="M213" s="217">
        <f t="shared" si="65"/>
        <v>0</v>
      </c>
      <c r="O213" s="218">
        <v>0</v>
      </c>
      <c r="P213" s="200">
        <f t="shared" si="66"/>
        <v>0</v>
      </c>
      <c r="R213" s="218">
        <f t="shared" si="69"/>
        <v>0</v>
      </c>
      <c r="S213" s="202">
        <f t="shared" si="67"/>
        <v>0</v>
      </c>
      <c r="T213" s="203">
        <f t="shared" si="70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4"/>
        <v>36354216</v>
      </c>
      <c r="I214" s="374">
        <v>1</v>
      </c>
      <c r="J214" s="96">
        <f t="shared" si="68"/>
        <v>36354216</v>
      </c>
      <c r="L214" s="330"/>
      <c r="M214" s="217">
        <f t="shared" si="65"/>
        <v>0</v>
      </c>
      <c r="O214" s="218">
        <v>0</v>
      </c>
      <c r="P214" s="200">
        <f t="shared" si="66"/>
        <v>0</v>
      </c>
      <c r="R214" s="218">
        <f t="shared" si="69"/>
        <v>0</v>
      </c>
      <c r="S214" s="202">
        <f t="shared" si="67"/>
        <v>0</v>
      </c>
      <c r="T214" s="203">
        <f t="shared" si="70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4"/>
        <v>3282034</v>
      </c>
      <c r="I215" s="374">
        <v>1</v>
      </c>
      <c r="J215" s="96">
        <f t="shared" si="68"/>
        <v>3282034</v>
      </c>
      <c r="L215" s="330"/>
      <c r="M215" s="217">
        <f t="shared" si="65"/>
        <v>0</v>
      </c>
      <c r="O215" s="218">
        <v>1</v>
      </c>
      <c r="P215" s="200">
        <f t="shared" si="66"/>
        <v>3282034</v>
      </c>
      <c r="R215" s="218">
        <f t="shared" si="69"/>
        <v>1</v>
      </c>
      <c r="S215" s="202">
        <f t="shared" si="67"/>
        <v>3282034</v>
      </c>
      <c r="T215" s="203">
        <f t="shared" si="70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4"/>
        <v>62419875</v>
      </c>
      <c r="I216" s="374">
        <v>32</v>
      </c>
      <c r="J216" s="96">
        <f t="shared" si="68"/>
        <v>79897440</v>
      </c>
      <c r="L216" s="330"/>
      <c r="M216" s="291">
        <f t="shared" si="65"/>
        <v>0</v>
      </c>
      <c r="O216" s="218">
        <v>21</v>
      </c>
      <c r="P216" s="200">
        <f t="shared" si="66"/>
        <v>52432695</v>
      </c>
      <c r="R216" s="218">
        <f t="shared" si="69"/>
        <v>21</v>
      </c>
      <c r="S216" s="202">
        <f t="shared" si="67"/>
        <v>52432695</v>
      </c>
      <c r="T216" s="203">
        <f t="shared" si="70"/>
        <v>0.65625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4"/>
        <v>140276610.31</v>
      </c>
      <c r="I217" s="374">
        <v>586.93000000000006</v>
      </c>
      <c r="J217" s="96">
        <f t="shared" si="68"/>
        <v>190615495.31000003</v>
      </c>
      <c r="L217" s="330"/>
      <c r="M217" s="291">
        <f t="shared" si="65"/>
        <v>0</v>
      </c>
      <c r="O217" s="218">
        <v>432.32</v>
      </c>
      <c r="P217" s="200">
        <f t="shared" si="66"/>
        <v>140403269.44</v>
      </c>
      <c r="R217" s="218">
        <f t="shared" si="69"/>
        <v>432.32</v>
      </c>
      <c r="S217" s="202">
        <f t="shared" si="67"/>
        <v>140403269.44</v>
      </c>
      <c r="T217" s="203">
        <f t="shared" si="70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4"/>
        <v>245722017.24000001</v>
      </c>
      <c r="I218" s="374">
        <v>416.43</v>
      </c>
      <c r="J218" s="96">
        <f t="shared" si="68"/>
        <v>245722017.24000001</v>
      </c>
      <c r="L218" s="330"/>
      <c r="M218" s="217">
        <f t="shared" si="65"/>
        <v>0</v>
      </c>
      <c r="O218" s="218">
        <v>333.99</v>
      </c>
      <c r="P218" s="200">
        <f t="shared" si="66"/>
        <v>197076811.31999999</v>
      </c>
      <c r="R218" s="218">
        <f t="shared" si="69"/>
        <v>333.99</v>
      </c>
      <c r="S218" s="202">
        <f t="shared" si="67"/>
        <v>197076811.31999999</v>
      </c>
      <c r="T218" s="203">
        <f t="shared" si="70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4"/>
        <v>16250216</v>
      </c>
      <c r="I219" s="374">
        <v>4</v>
      </c>
      <c r="J219" s="96">
        <f t="shared" si="68"/>
        <v>16250216</v>
      </c>
      <c r="L219" s="330"/>
      <c r="M219" s="217">
        <f t="shared" si="65"/>
        <v>0</v>
      </c>
      <c r="O219" s="218">
        <v>0</v>
      </c>
      <c r="P219" s="200">
        <f t="shared" si="66"/>
        <v>0</v>
      </c>
      <c r="R219" s="218">
        <f t="shared" si="69"/>
        <v>0</v>
      </c>
      <c r="S219" s="202">
        <f t="shared" si="67"/>
        <v>0</v>
      </c>
      <c r="T219" s="203">
        <f t="shared" si="70"/>
        <v>0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4"/>
        <v>63587800</v>
      </c>
      <c r="I220" s="374">
        <v>8</v>
      </c>
      <c r="J220" s="96">
        <f t="shared" si="68"/>
        <v>63587800</v>
      </c>
      <c r="L220" s="330"/>
      <c r="M220" s="217">
        <f t="shared" si="65"/>
        <v>0</v>
      </c>
      <c r="O220" s="218">
        <v>0</v>
      </c>
      <c r="P220" s="200">
        <f t="shared" si="66"/>
        <v>0</v>
      </c>
      <c r="R220" s="218">
        <f t="shared" si="69"/>
        <v>0</v>
      </c>
      <c r="S220" s="202">
        <f t="shared" si="67"/>
        <v>0</v>
      </c>
      <c r="T220" s="203">
        <f t="shared" si="70"/>
        <v>0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4"/>
        <v>5484447</v>
      </c>
      <c r="I221" s="374">
        <v>3</v>
      </c>
      <c r="J221" s="96">
        <f t="shared" si="68"/>
        <v>5484447</v>
      </c>
      <c r="L221" s="330"/>
      <c r="M221" s="217">
        <f t="shared" si="65"/>
        <v>0</v>
      </c>
      <c r="O221" s="218">
        <v>0</v>
      </c>
      <c r="P221" s="200">
        <f t="shared" si="66"/>
        <v>0</v>
      </c>
      <c r="R221" s="218">
        <f t="shared" si="69"/>
        <v>0</v>
      </c>
      <c r="S221" s="202">
        <f t="shared" si="67"/>
        <v>0</v>
      </c>
      <c r="T221" s="203">
        <f t="shared" si="70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4"/>
        <v>13541844</v>
      </c>
      <c r="I222" s="374">
        <v>4</v>
      </c>
      <c r="J222" s="96">
        <f t="shared" si="68"/>
        <v>13541844</v>
      </c>
      <c r="L222" s="330"/>
      <c r="M222" s="217">
        <f t="shared" si="65"/>
        <v>0</v>
      </c>
      <c r="O222" s="218">
        <v>0</v>
      </c>
      <c r="P222" s="200">
        <f t="shared" si="66"/>
        <v>0</v>
      </c>
      <c r="R222" s="218">
        <f t="shared" si="69"/>
        <v>0</v>
      </c>
      <c r="S222" s="202">
        <f t="shared" si="67"/>
        <v>0</v>
      </c>
      <c r="T222" s="203">
        <f t="shared" si="70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4"/>
        <v>1525800</v>
      </c>
      <c r="I223" s="374">
        <v>3</v>
      </c>
      <c r="J223" s="96">
        <f t="shared" si="68"/>
        <v>1525800</v>
      </c>
      <c r="L223" s="330"/>
      <c r="M223" s="217">
        <f t="shared" si="65"/>
        <v>0</v>
      </c>
      <c r="O223" s="218">
        <v>0</v>
      </c>
      <c r="P223" s="200">
        <f t="shared" si="66"/>
        <v>0</v>
      </c>
      <c r="R223" s="218">
        <f t="shared" si="69"/>
        <v>0</v>
      </c>
      <c r="S223" s="202">
        <f t="shared" si="67"/>
        <v>0</v>
      </c>
      <c r="T223" s="203">
        <f t="shared" si="70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4"/>
        <v>1525800</v>
      </c>
      <c r="I224" s="374">
        <v>3</v>
      </c>
      <c r="J224" s="96">
        <f t="shared" si="68"/>
        <v>1525800</v>
      </c>
      <c r="L224" s="330"/>
      <c r="M224" s="217">
        <f t="shared" si="65"/>
        <v>0</v>
      </c>
      <c r="O224" s="218">
        <v>0</v>
      </c>
      <c r="P224" s="200">
        <f t="shared" si="66"/>
        <v>0</v>
      </c>
      <c r="R224" s="218">
        <f t="shared" si="69"/>
        <v>0</v>
      </c>
      <c r="S224" s="202">
        <f t="shared" si="67"/>
        <v>0</v>
      </c>
      <c r="T224" s="203">
        <f t="shared" si="70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4"/>
        <v>2893000</v>
      </c>
      <c r="I225" s="374">
        <v>5</v>
      </c>
      <c r="J225" s="96">
        <f t="shared" si="68"/>
        <v>2893000</v>
      </c>
      <c r="L225" s="330"/>
      <c r="M225" s="217">
        <f t="shared" si="65"/>
        <v>0</v>
      </c>
      <c r="O225" s="218">
        <v>0</v>
      </c>
      <c r="P225" s="200">
        <f t="shared" si="66"/>
        <v>0</v>
      </c>
      <c r="R225" s="218">
        <f t="shared" si="69"/>
        <v>0</v>
      </c>
      <c r="S225" s="202">
        <f t="shared" si="67"/>
        <v>0</v>
      </c>
      <c r="T225" s="203">
        <f t="shared" si="70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4"/>
        <v>50502900</v>
      </c>
      <c r="I226" s="374">
        <v>2100</v>
      </c>
      <c r="J226" s="96">
        <f t="shared" si="68"/>
        <v>50502900</v>
      </c>
      <c r="L226" s="330"/>
      <c r="M226" s="217">
        <f t="shared" si="65"/>
        <v>0</v>
      </c>
      <c r="O226" s="218">
        <v>0</v>
      </c>
      <c r="P226" s="200">
        <f t="shared" si="66"/>
        <v>0</v>
      </c>
      <c r="R226" s="218">
        <f t="shared" si="69"/>
        <v>0</v>
      </c>
      <c r="S226" s="202">
        <f t="shared" si="67"/>
        <v>0</v>
      </c>
      <c r="T226" s="203">
        <f t="shared" si="70"/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4"/>
        <v>11431137.779999999</v>
      </c>
      <c r="I227" s="375">
        <v>6678.48</v>
      </c>
      <c r="J227" s="97">
        <f>+I227*F227</f>
        <v>10478535.119999999</v>
      </c>
      <c r="L227" s="428"/>
      <c r="M227" s="236">
        <f t="shared" si="65"/>
        <v>0</v>
      </c>
      <c r="O227" s="237">
        <v>2276.27</v>
      </c>
      <c r="P227" s="208">
        <f t="shared" si="66"/>
        <v>3571467.63</v>
      </c>
      <c r="R227" s="237">
        <f>+L227+O227</f>
        <v>2276.27</v>
      </c>
      <c r="S227" s="259">
        <f t="shared" si="67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1499989249.5055001</v>
      </c>
      <c r="L233" s="461"/>
      <c r="M233" s="102">
        <f>+M234+M252</f>
        <v>0</v>
      </c>
      <c r="O233" s="322"/>
      <c r="P233" s="405">
        <f>+P234+P252</f>
        <v>605733831.41000009</v>
      </c>
      <c r="R233" s="323"/>
      <c r="S233" s="405">
        <f>+S234+S252</f>
        <v>605733831.41000009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1092187226.6955001</v>
      </c>
      <c r="L234" s="461"/>
      <c r="M234" s="102">
        <f>SUM(M235:M249)</f>
        <v>0</v>
      </c>
      <c r="O234" s="325"/>
      <c r="P234" s="405">
        <f>SUM(P235:P249)</f>
        <v>585626373.46000004</v>
      </c>
      <c r="R234" s="323"/>
      <c r="S234" s="405">
        <f>SUM(S235:S249)</f>
        <v>585626373.46000004</v>
      </c>
      <c r="T234" s="289"/>
      <c r="V234" s="495">
        <f>+S234-J234</f>
        <v>-506560853.2355001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1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2">+(L235)*F235</f>
        <v>0</v>
      </c>
      <c r="O235" s="244">
        <v>5626.11</v>
      </c>
      <c r="P235" s="199">
        <f t="shared" ref="P235:P249" si="73">+O235*F235</f>
        <v>92296334.549999997</v>
      </c>
      <c r="R235" s="244">
        <f>+L235+O235</f>
        <v>5626.11</v>
      </c>
      <c r="S235" s="216">
        <f t="shared" ref="S235:S249" si="74">+R235*F235</f>
        <v>92296334.549999997</v>
      </c>
      <c r="T235" s="246">
        <f>+S235/J235</f>
        <v>0.97244336742983362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1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2"/>
        <v>0</v>
      </c>
      <c r="O236" s="218">
        <v>30943.61</v>
      </c>
      <c r="P236" s="200">
        <f t="shared" si="73"/>
        <v>48550524.090000004</v>
      </c>
      <c r="R236" s="218">
        <f>+L236+O236</f>
        <v>30943.61</v>
      </c>
      <c r="S236" s="202">
        <f t="shared" si="74"/>
        <v>48550524.090000004</v>
      </c>
      <c r="T236" s="203">
        <f>+S236/J236</f>
        <v>0.97244749741831815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1"/>
        <v>290893056.41550004</v>
      </c>
      <c r="I237" s="374">
        <v>1255.4472661556106</v>
      </c>
      <c r="J237" s="96">
        <f t="shared" ref="J237:J249" si="75">+I237*F237</f>
        <v>96379431.175500065</v>
      </c>
      <c r="L237" s="330"/>
      <c r="M237" s="200">
        <f t="shared" si="72"/>
        <v>0</v>
      </c>
      <c r="O237" s="218">
        <v>0</v>
      </c>
      <c r="P237" s="200">
        <f t="shared" si="73"/>
        <v>0</v>
      </c>
      <c r="R237" s="218">
        <f t="shared" ref="R237:R248" si="76">+L237+O237</f>
        <v>0</v>
      </c>
      <c r="S237" s="202">
        <f t="shared" si="74"/>
        <v>0</v>
      </c>
      <c r="T237" s="203">
        <f t="shared" ref="T237:T248" si="77">+S237/J237</f>
        <v>0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1"/>
        <v>86679087.75</v>
      </c>
      <c r="I238" s="374">
        <v>464.25</v>
      </c>
      <c r="J238" s="96">
        <f t="shared" si="75"/>
        <v>67716897.75</v>
      </c>
      <c r="L238" s="328"/>
      <c r="M238" s="329">
        <f t="shared" si="72"/>
        <v>0</v>
      </c>
      <c r="O238" s="218">
        <v>417.15</v>
      </c>
      <c r="P238" s="200">
        <f t="shared" si="73"/>
        <v>60846750.449999996</v>
      </c>
      <c r="R238" s="218">
        <f t="shared" si="76"/>
        <v>417.15</v>
      </c>
      <c r="S238" s="202">
        <f t="shared" si="74"/>
        <v>60846750.449999996</v>
      </c>
      <c r="T238" s="203">
        <f>+S238/J238</f>
        <v>0.89854604200323096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1"/>
        <v>7888726.2000000002</v>
      </c>
      <c r="I239" s="374">
        <v>408.1</v>
      </c>
      <c r="J239" s="96">
        <f t="shared" si="75"/>
        <v>106250467.40000001</v>
      </c>
      <c r="L239" s="328"/>
      <c r="M239" s="329">
        <f t="shared" si="72"/>
        <v>0</v>
      </c>
      <c r="O239" s="218">
        <v>30.3</v>
      </c>
      <c r="P239" s="200">
        <f t="shared" si="73"/>
        <v>7888726.2000000002</v>
      </c>
      <c r="R239" s="218">
        <f t="shared" si="76"/>
        <v>30.3</v>
      </c>
      <c r="S239" s="202">
        <f t="shared" si="74"/>
        <v>7888726.2000000002</v>
      </c>
      <c r="T239" s="203">
        <f t="shared" si="77"/>
        <v>7.4246508208772363E-2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1"/>
        <v>101662796.98</v>
      </c>
      <c r="I240" s="374">
        <v>30</v>
      </c>
      <c r="J240" s="96">
        <f t="shared" si="75"/>
        <v>9920580</v>
      </c>
      <c r="L240" s="328"/>
      <c r="M240" s="329">
        <f t="shared" si="72"/>
        <v>0</v>
      </c>
      <c r="O240" s="218">
        <v>28.1</v>
      </c>
      <c r="P240" s="200">
        <f t="shared" si="73"/>
        <v>9292276.5999999996</v>
      </c>
      <c r="R240" s="218">
        <f t="shared" si="76"/>
        <v>28.1</v>
      </c>
      <c r="S240" s="202">
        <f t="shared" si="74"/>
        <v>9292276.5999999996</v>
      </c>
      <c r="T240" s="203">
        <f t="shared" si="77"/>
        <v>0.93666666666666665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1"/>
        <v>191450382.84999999</v>
      </c>
      <c r="I241" s="374">
        <v>414.55</v>
      </c>
      <c r="J241" s="96">
        <f t="shared" si="75"/>
        <v>191450382.84999999</v>
      </c>
      <c r="L241" s="328"/>
      <c r="M241" s="329">
        <f t="shared" si="72"/>
        <v>0</v>
      </c>
      <c r="O241" s="218">
        <v>394.55</v>
      </c>
      <c r="P241" s="200">
        <f t="shared" si="73"/>
        <v>182213842.84999999</v>
      </c>
      <c r="R241" s="218">
        <f t="shared" si="76"/>
        <v>394.55</v>
      </c>
      <c r="S241" s="202">
        <f t="shared" si="74"/>
        <v>182213842.84999999</v>
      </c>
      <c r="T241" s="203">
        <f t="shared" si="77"/>
        <v>0.95175491496803766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1"/>
        <v>166923034.03999999</v>
      </c>
      <c r="I242" s="374">
        <v>136.06</v>
      </c>
      <c r="J242" s="96">
        <f t="shared" si="75"/>
        <v>166923034.03999999</v>
      </c>
      <c r="L242" s="331"/>
      <c r="M242" s="329">
        <f t="shared" si="72"/>
        <v>0</v>
      </c>
      <c r="O242" s="218">
        <v>134.08000000000001</v>
      </c>
      <c r="P242" s="200">
        <f t="shared" si="73"/>
        <v>164493902.72000003</v>
      </c>
      <c r="R242" s="218">
        <f t="shared" si="76"/>
        <v>134.08000000000001</v>
      </c>
      <c r="S242" s="202">
        <f t="shared" si="74"/>
        <v>164493902.72000003</v>
      </c>
      <c r="T242" s="203">
        <f t="shared" si="77"/>
        <v>0.98544759664853765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1"/>
        <v>102251520</v>
      </c>
      <c r="I243" s="374">
        <v>40</v>
      </c>
      <c r="J243" s="96">
        <f t="shared" si="75"/>
        <v>102251520</v>
      </c>
      <c r="L243" s="330"/>
      <c r="M243" s="329">
        <f t="shared" si="72"/>
        <v>0</v>
      </c>
      <c r="O243" s="218">
        <v>7</v>
      </c>
      <c r="P243" s="200">
        <f t="shared" si="73"/>
        <v>17894016</v>
      </c>
      <c r="R243" s="218">
        <f t="shared" si="76"/>
        <v>7</v>
      </c>
      <c r="S243" s="202">
        <f t="shared" si="74"/>
        <v>17894016</v>
      </c>
      <c r="T243" s="203">
        <f t="shared" si="77"/>
        <v>0.17499999999999999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1"/>
        <v>90864928</v>
      </c>
      <c r="I244" s="374">
        <v>32</v>
      </c>
      <c r="J244" s="96">
        <f t="shared" si="75"/>
        <v>90864928</v>
      </c>
      <c r="L244" s="330"/>
      <c r="M244" s="217">
        <f t="shared" si="72"/>
        <v>0</v>
      </c>
      <c r="O244" s="218">
        <v>0</v>
      </c>
      <c r="P244" s="219">
        <f t="shared" si="73"/>
        <v>0</v>
      </c>
      <c r="R244" s="218">
        <f t="shared" si="76"/>
        <v>0</v>
      </c>
      <c r="S244" s="202">
        <f t="shared" si="74"/>
        <v>0</v>
      </c>
      <c r="T244" s="203">
        <f t="shared" si="77"/>
        <v>0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1"/>
        <v>34805705.200000003</v>
      </c>
      <c r="I245" s="374">
        <v>0</v>
      </c>
      <c r="J245" s="96">
        <f t="shared" si="75"/>
        <v>0</v>
      </c>
      <c r="L245" s="330"/>
      <c r="M245" s="217">
        <f t="shared" si="72"/>
        <v>0</v>
      </c>
      <c r="O245" s="218">
        <v>0</v>
      </c>
      <c r="P245" s="219">
        <f t="shared" si="73"/>
        <v>0</v>
      </c>
      <c r="R245" s="218">
        <f t="shared" si="76"/>
        <v>0</v>
      </c>
      <c r="S245" s="202">
        <f t="shared" si="74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1"/>
        <v>0</v>
      </c>
      <c r="I246" s="374">
        <v>87.52</v>
      </c>
      <c r="J246" s="96">
        <f t="shared" si="75"/>
        <v>79592088.319999993</v>
      </c>
      <c r="L246" s="330"/>
      <c r="M246" s="410">
        <f t="shared" si="72"/>
        <v>0</v>
      </c>
      <c r="O246" s="218">
        <v>0</v>
      </c>
      <c r="P246" s="219">
        <f t="shared" si="73"/>
        <v>0</v>
      </c>
      <c r="R246" s="218">
        <f t="shared" si="76"/>
        <v>0</v>
      </c>
      <c r="S246" s="202">
        <f t="shared" si="74"/>
        <v>0</v>
      </c>
      <c r="T246" s="203">
        <f t="shared" si="77"/>
        <v>0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1"/>
        <v>12500000</v>
      </c>
      <c r="I247" s="374">
        <v>40</v>
      </c>
      <c r="J247" s="96">
        <f t="shared" si="75"/>
        <v>10000000</v>
      </c>
      <c r="L247" s="330"/>
      <c r="M247" s="329">
        <f t="shared" si="72"/>
        <v>0</v>
      </c>
      <c r="O247" s="218">
        <v>3</v>
      </c>
      <c r="P247" s="219">
        <f t="shared" si="73"/>
        <v>750000</v>
      </c>
      <c r="R247" s="218">
        <f t="shared" si="76"/>
        <v>3</v>
      </c>
      <c r="S247" s="202">
        <f t="shared" si="74"/>
        <v>750000</v>
      </c>
      <c r="T247" s="203">
        <f t="shared" si="77"/>
        <v>7.4999999999999997E-2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1"/>
        <v>17500000</v>
      </c>
      <c r="I248" s="374">
        <v>40</v>
      </c>
      <c r="J248" s="96">
        <f t="shared" si="75"/>
        <v>14000000</v>
      </c>
      <c r="L248" s="330"/>
      <c r="M248" s="329">
        <f t="shared" si="72"/>
        <v>0</v>
      </c>
      <c r="O248" s="218">
        <v>4</v>
      </c>
      <c r="P248" s="219">
        <f t="shared" si="73"/>
        <v>1400000</v>
      </c>
      <c r="R248" s="218">
        <f t="shared" si="76"/>
        <v>4</v>
      </c>
      <c r="S248" s="202">
        <f t="shared" si="74"/>
        <v>1400000</v>
      </c>
      <c r="T248" s="203">
        <f t="shared" si="77"/>
        <v>0.1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1"/>
        <v>15000000</v>
      </c>
      <c r="I249" s="375">
        <v>40</v>
      </c>
      <c r="J249" s="97">
        <f t="shared" si="75"/>
        <v>12000000</v>
      </c>
      <c r="L249" s="428"/>
      <c r="M249" s="236">
        <f t="shared" si="72"/>
        <v>0</v>
      </c>
      <c r="O249" s="237">
        <v>0</v>
      </c>
      <c r="P249" s="211">
        <f t="shared" si="73"/>
        <v>0</v>
      </c>
      <c r="R249" s="237">
        <f>+L249+O249</f>
        <v>0</v>
      </c>
      <c r="S249" s="259">
        <f t="shared" si="74"/>
        <v>0</v>
      </c>
      <c r="T249" s="213">
        <f>+S249/J249</f>
        <v>0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20107457.949999999</v>
      </c>
      <c r="R252" s="271"/>
      <c r="S252" s="405">
        <f>SUM(S253:S274)</f>
        <v>20107457.949999999</v>
      </c>
      <c r="T252" s="264"/>
      <c r="V252" s="492"/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78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79">+(L253)*F253</f>
        <v>0</v>
      </c>
      <c r="O253" s="244">
        <v>305.99</v>
      </c>
      <c r="P253" s="275">
        <f t="shared" ref="P253:P273" si="80">+O253*F253</f>
        <v>5019765.95</v>
      </c>
      <c r="R253" s="244">
        <f>+L253+O253</f>
        <v>305.99</v>
      </c>
      <c r="S253" s="427">
        <f t="shared" ref="S253:S274" si="81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78"/>
        <v>2880684</v>
      </c>
      <c r="I254" s="374">
        <v>1683</v>
      </c>
      <c r="J254" s="275">
        <f>+I254*F254</f>
        <v>2640627</v>
      </c>
      <c r="L254" s="330"/>
      <c r="M254" s="217">
        <f t="shared" si="79"/>
        <v>0</v>
      </c>
      <c r="O254" s="218">
        <v>0</v>
      </c>
      <c r="P254" s="219">
        <f t="shared" si="80"/>
        <v>0</v>
      </c>
      <c r="R254" s="218">
        <f>+L254+O254</f>
        <v>0</v>
      </c>
      <c r="S254" s="223">
        <f t="shared" si="81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78"/>
        <v>19269019</v>
      </c>
      <c r="I255" s="374">
        <v>0</v>
      </c>
      <c r="J255" s="275">
        <f t="shared" ref="J255:J273" si="82">+I255*F255</f>
        <v>0</v>
      </c>
      <c r="L255" s="330"/>
      <c r="M255" s="217">
        <f t="shared" si="79"/>
        <v>0</v>
      </c>
      <c r="O255" s="218">
        <v>0</v>
      </c>
      <c r="P255" s="219">
        <f t="shared" si="80"/>
        <v>0</v>
      </c>
      <c r="R255" s="218">
        <f t="shared" ref="R255:R273" si="83">+L255+O255</f>
        <v>0</v>
      </c>
      <c r="S255" s="223">
        <f t="shared" si="81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78"/>
        <v>149503812.81</v>
      </c>
      <c r="I256" s="374">
        <v>47.69</v>
      </c>
      <c r="J256" s="275">
        <f t="shared" si="82"/>
        <v>43824677.809999995</v>
      </c>
      <c r="L256" s="330"/>
      <c r="M256" s="217">
        <f t="shared" si="79"/>
        <v>0</v>
      </c>
      <c r="O256" s="218">
        <v>0</v>
      </c>
      <c r="P256" s="219">
        <f t="shared" si="80"/>
        <v>0</v>
      </c>
      <c r="R256" s="218">
        <f t="shared" si="83"/>
        <v>0</v>
      </c>
      <c r="S256" s="223">
        <f t="shared" si="81"/>
        <v>0</v>
      </c>
      <c r="T256" s="203">
        <f t="shared" ref="T256:T273" si="84">+S256/J256</f>
        <v>0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78"/>
        <v>15087692</v>
      </c>
      <c r="I257" s="374">
        <v>8</v>
      </c>
      <c r="J257" s="275">
        <f t="shared" si="82"/>
        <v>60350768</v>
      </c>
      <c r="L257" s="330"/>
      <c r="M257" s="329">
        <f t="shared" si="79"/>
        <v>0</v>
      </c>
      <c r="O257" s="218">
        <v>2</v>
      </c>
      <c r="P257" s="219">
        <f t="shared" si="80"/>
        <v>15087692</v>
      </c>
      <c r="R257" s="218">
        <f t="shared" si="83"/>
        <v>2</v>
      </c>
      <c r="S257" s="336">
        <f t="shared" si="81"/>
        <v>15087692</v>
      </c>
      <c r="T257" s="203">
        <f t="shared" si="84"/>
        <v>0.25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78"/>
        <v>34934844</v>
      </c>
      <c r="I258" s="374">
        <v>1</v>
      </c>
      <c r="J258" s="275">
        <f t="shared" si="82"/>
        <v>34934844</v>
      </c>
      <c r="L258" s="330"/>
      <c r="M258" s="96">
        <f t="shared" si="79"/>
        <v>0</v>
      </c>
      <c r="O258" s="218">
        <v>0</v>
      </c>
      <c r="P258" s="219">
        <f t="shared" si="80"/>
        <v>0</v>
      </c>
      <c r="R258" s="218">
        <f t="shared" si="83"/>
        <v>0</v>
      </c>
      <c r="S258" s="223">
        <f t="shared" si="81"/>
        <v>0</v>
      </c>
      <c r="T258" s="203">
        <f t="shared" si="84"/>
        <v>0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78"/>
        <v>9370023</v>
      </c>
      <c r="I259" s="374">
        <v>1</v>
      </c>
      <c r="J259" s="275">
        <f t="shared" si="82"/>
        <v>9370023</v>
      </c>
      <c r="L259" s="337"/>
      <c r="M259" s="96">
        <f t="shared" si="79"/>
        <v>0</v>
      </c>
      <c r="O259" s="341">
        <v>0</v>
      </c>
      <c r="P259" s="338">
        <f t="shared" si="80"/>
        <v>0</v>
      </c>
      <c r="R259" s="218">
        <f t="shared" si="83"/>
        <v>0</v>
      </c>
      <c r="S259" s="223">
        <f t="shared" si="81"/>
        <v>0</v>
      </c>
      <c r="T259" s="203">
        <f t="shared" si="84"/>
        <v>0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78"/>
        <v>0</v>
      </c>
      <c r="H260" s="339"/>
      <c r="I260" s="376">
        <v>2</v>
      </c>
      <c r="J260" s="275">
        <f t="shared" si="82"/>
        <v>14007200</v>
      </c>
      <c r="L260" s="340"/>
      <c r="M260" s="96">
        <f t="shared" ref="M260:M273" si="85">+L260*F260</f>
        <v>0</v>
      </c>
      <c r="O260" s="341">
        <v>0</v>
      </c>
      <c r="P260" s="338">
        <f t="shared" si="80"/>
        <v>0</v>
      </c>
      <c r="R260" s="218">
        <f t="shared" si="83"/>
        <v>0</v>
      </c>
      <c r="S260" s="223">
        <f t="shared" si="81"/>
        <v>0</v>
      </c>
      <c r="T260" s="203">
        <f t="shared" si="84"/>
        <v>0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78"/>
        <v>0</v>
      </c>
      <c r="H261" s="339"/>
      <c r="I261" s="376">
        <v>7</v>
      </c>
      <c r="J261" s="275">
        <f t="shared" si="82"/>
        <v>31801504</v>
      </c>
      <c r="L261" s="340"/>
      <c r="M261" s="96">
        <f t="shared" si="85"/>
        <v>0</v>
      </c>
      <c r="O261" s="341">
        <v>0</v>
      </c>
      <c r="P261" s="338">
        <f t="shared" si="80"/>
        <v>0</v>
      </c>
      <c r="R261" s="218">
        <f t="shared" si="83"/>
        <v>0</v>
      </c>
      <c r="S261" s="223">
        <f t="shared" si="81"/>
        <v>0</v>
      </c>
      <c r="T261" s="203">
        <f t="shared" si="84"/>
        <v>0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78"/>
        <v>0</v>
      </c>
      <c r="H262" s="339"/>
      <c r="I262" s="376">
        <v>2</v>
      </c>
      <c r="J262" s="275">
        <f t="shared" si="82"/>
        <v>17634176</v>
      </c>
      <c r="L262" s="340"/>
      <c r="M262" s="96">
        <f t="shared" si="85"/>
        <v>0</v>
      </c>
      <c r="O262" s="341">
        <v>0</v>
      </c>
      <c r="P262" s="338">
        <f t="shared" si="80"/>
        <v>0</v>
      </c>
      <c r="R262" s="218">
        <f t="shared" si="83"/>
        <v>0</v>
      </c>
      <c r="S262" s="223">
        <f t="shared" si="81"/>
        <v>0</v>
      </c>
      <c r="T262" s="203">
        <f t="shared" si="84"/>
        <v>0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78"/>
        <v>0</v>
      </c>
      <c r="H263" s="339"/>
      <c r="I263" s="376">
        <v>2</v>
      </c>
      <c r="J263" s="275">
        <f t="shared" si="82"/>
        <v>16520654</v>
      </c>
      <c r="L263" s="340"/>
      <c r="M263" s="96">
        <f t="shared" si="85"/>
        <v>0</v>
      </c>
      <c r="O263" s="341">
        <v>0</v>
      </c>
      <c r="P263" s="338">
        <f t="shared" si="80"/>
        <v>0</v>
      </c>
      <c r="R263" s="218">
        <f t="shared" si="83"/>
        <v>0</v>
      </c>
      <c r="S263" s="223">
        <f t="shared" si="81"/>
        <v>0</v>
      </c>
      <c r="T263" s="203">
        <f t="shared" si="84"/>
        <v>0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78"/>
        <v>0</v>
      </c>
      <c r="H264" s="339"/>
      <c r="I264" s="376">
        <v>1</v>
      </c>
      <c r="J264" s="275">
        <f t="shared" si="82"/>
        <v>13402555</v>
      </c>
      <c r="L264" s="340"/>
      <c r="M264" s="96">
        <f t="shared" si="85"/>
        <v>0</v>
      </c>
      <c r="O264" s="341">
        <v>0</v>
      </c>
      <c r="P264" s="338">
        <f t="shared" si="80"/>
        <v>0</v>
      </c>
      <c r="R264" s="218">
        <f t="shared" si="83"/>
        <v>0</v>
      </c>
      <c r="S264" s="223">
        <f t="shared" si="81"/>
        <v>0</v>
      </c>
      <c r="T264" s="203">
        <f t="shared" si="84"/>
        <v>0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78"/>
        <v>0</v>
      </c>
      <c r="H265" s="339"/>
      <c r="I265" s="376">
        <v>1</v>
      </c>
      <c r="J265" s="275">
        <f t="shared" si="82"/>
        <v>18700572</v>
      </c>
      <c r="L265" s="340"/>
      <c r="M265" s="96">
        <f t="shared" si="85"/>
        <v>0</v>
      </c>
      <c r="O265" s="341">
        <v>0</v>
      </c>
      <c r="P265" s="338">
        <f t="shared" si="80"/>
        <v>0</v>
      </c>
      <c r="R265" s="218">
        <f t="shared" si="83"/>
        <v>0</v>
      </c>
      <c r="S265" s="223">
        <f t="shared" si="81"/>
        <v>0</v>
      </c>
      <c r="T265" s="203">
        <f t="shared" si="84"/>
        <v>0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78"/>
        <v>0</v>
      </c>
      <c r="H266" s="339"/>
      <c r="I266" s="376">
        <v>60</v>
      </c>
      <c r="J266" s="275">
        <f t="shared" si="82"/>
        <v>54564960</v>
      </c>
      <c r="L266" s="340"/>
      <c r="M266" s="96">
        <f t="shared" si="85"/>
        <v>0</v>
      </c>
      <c r="O266" s="341">
        <v>0</v>
      </c>
      <c r="P266" s="338">
        <f t="shared" si="80"/>
        <v>0</v>
      </c>
      <c r="R266" s="218">
        <f t="shared" si="83"/>
        <v>0</v>
      </c>
      <c r="S266" s="223">
        <f t="shared" si="81"/>
        <v>0</v>
      </c>
      <c r="T266" s="203">
        <f t="shared" si="84"/>
        <v>0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78"/>
        <v>0</v>
      </c>
      <c r="H267" s="339"/>
      <c r="I267" s="376">
        <v>1</v>
      </c>
      <c r="J267" s="275">
        <f t="shared" si="82"/>
        <v>3122490</v>
      </c>
      <c r="L267" s="340"/>
      <c r="M267" s="96">
        <f t="shared" si="85"/>
        <v>0</v>
      </c>
      <c r="O267" s="341">
        <v>0</v>
      </c>
      <c r="P267" s="338">
        <f t="shared" si="80"/>
        <v>0</v>
      </c>
      <c r="R267" s="218">
        <f t="shared" si="83"/>
        <v>0</v>
      </c>
      <c r="S267" s="223">
        <f t="shared" si="81"/>
        <v>0</v>
      </c>
      <c r="T267" s="203">
        <f t="shared" si="84"/>
        <v>0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78"/>
        <v>0</v>
      </c>
      <c r="H268" s="342"/>
      <c r="I268" s="425">
        <v>5</v>
      </c>
      <c r="J268" s="275">
        <f t="shared" si="82"/>
        <v>12472835</v>
      </c>
      <c r="L268" s="417"/>
      <c r="M268" s="96">
        <f t="shared" si="85"/>
        <v>0</v>
      </c>
      <c r="O268" s="341">
        <v>0</v>
      </c>
      <c r="P268" s="338">
        <f t="shared" si="80"/>
        <v>0</v>
      </c>
      <c r="R268" s="218">
        <f t="shared" si="83"/>
        <v>0</v>
      </c>
      <c r="S268" s="223">
        <f t="shared" si="81"/>
        <v>0</v>
      </c>
      <c r="T268" s="203">
        <f t="shared" si="84"/>
        <v>0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78"/>
        <v>0</v>
      </c>
      <c r="H269" s="342"/>
      <c r="I269" s="425">
        <v>1</v>
      </c>
      <c r="J269" s="275">
        <f t="shared" si="82"/>
        <v>3175482</v>
      </c>
      <c r="L269" s="417"/>
      <c r="M269" s="96">
        <f t="shared" si="85"/>
        <v>0</v>
      </c>
      <c r="O269" s="341">
        <v>0</v>
      </c>
      <c r="P269" s="338">
        <f t="shared" si="80"/>
        <v>0</v>
      </c>
      <c r="R269" s="218">
        <f t="shared" si="83"/>
        <v>0</v>
      </c>
      <c r="S269" s="223">
        <f t="shared" si="81"/>
        <v>0</v>
      </c>
      <c r="T269" s="203">
        <f t="shared" si="84"/>
        <v>0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78"/>
        <v>0</v>
      </c>
      <c r="H270" s="342"/>
      <c r="I270" s="425">
        <v>1</v>
      </c>
      <c r="J270" s="275">
        <f t="shared" si="82"/>
        <v>7745541</v>
      </c>
      <c r="L270" s="417"/>
      <c r="M270" s="96">
        <f t="shared" si="85"/>
        <v>0</v>
      </c>
      <c r="O270" s="341">
        <v>0</v>
      </c>
      <c r="P270" s="338">
        <f t="shared" si="80"/>
        <v>0</v>
      </c>
      <c r="R270" s="218">
        <f t="shared" si="83"/>
        <v>0</v>
      </c>
      <c r="S270" s="223">
        <f t="shared" si="81"/>
        <v>0</v>
      </c>
      <c r="T270" s="203">
        <f t="shared" si="84"/>
        <v>0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78"/>
        <v>0</v>
      </c>
      <c r="H271" s="342"/>
      <c r="I271" s="425">
        <v>1</v>
      </c>
      <c r="J271" s="275">
        <f t="shared" si="82"/>
        <v>4670274</v>
      </c>
      <c r="L271" s="417"/>
      <c r="M271" s="96">
        <f t="shared" si="85"/>
        <v>0</v>
      </c>
      <c r="O271" s="341">
        <v>0</v>
      </c>
      <c r="P271" s="338">
        <f t="shared" si="80"/>
        <v>0</v>
      </c>
      <c r="R271" s="218">
        <f t="shared" si="83"/>
        <v>0</v>
      </c>
      <c r="S271" s="223">
        <f t="shared" si="81"/>
        <v>0</v>
      </c>
      <c r="T271" s="203">
        <f t="shared" si="84"/>
        <v>0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78"/>
        <v>0</v>
      </c>
      <c r="H272" s="342"/>
      <c r="I272" s="425">
        <v>1</v>
      </c>
      <c r="J272" s="275">
        <f t="shared" si="82"/>
        <v>4634392</v>
      </c>
      <c r="L272" s="417"/>
      <c r="M272" s="96">
        <f t="shared" si="85"/>
        <v>0</v>
      </c>
      <c r="O272" s="341">
        <v>0</v>
      </c>
      <c r="P272" s="338">
        <f t="shared" si="80"/>
        <v>0</v>
      </c>
      <c r="R272" s="218">
        <f t="shared" si="83"/>
        <v>0</v>
      </c>
      <c r="S272" s="223">
        <f t="shared" si="81"/>
        <v>0</v>
      </c>
      <c r="T272" s="203">
        <f t="shared" si="84"/>
        <v>0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78"/>
        <v>0</v>
      </c>
      <c r="H273" s="342"/>
      <c r="I273" s="425">
        <v>1</v>
      </c>
      <c r="J273" s="275">
        <f t="shared" si="82"/>
        <v>28512298</v>
      </c>
      <c r="L273" s="417"/>
      <c r="M273" s="96">
        <f t="shared" si="85"/>
        <v>0</v>
      </c>
      <c r="O273" s="341">
        <v>0</v>
      </c>
      <c r="P273" s="338">
        <f t="shared" si="80"/>
        <v>0</v>
      </c>
      <c r="R273" s="218">
        <f t="shared" si="83"/>
        <v>0</v>
      </c>
      <c r="S273" s="223">
        <f t="shared" si="81"/>
        <v>0</v>
      </c>
      <c r="T273" s="203">
        <f t="shared" si="84"/>
        <v>0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43"/>
      <c r="M274" s="97">
        <f>+L274*F274</f>
        <v>0</v>
      </c>
      <c r="O274" s="344">
        <v>0</v>
      </c>
      <c r="P274" s="338">
        <f>+O274*F274</f>
        <v>0</v>
      </c>
      <c r="R274" s="344">
        <f>+L274+O274</f>
        <v>0</v>
      </c>
      <c r="S274" s="238">
        <f t="shared" si="81"/>
        <v>0</v>
      </c>
      <c r="T274" s="345">
        <f>+S274/J274</f>
        <v>0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102">
        <f>SUM(J277:J294)</f>
        <v>348431368</v>
      </c>
      <c r="L276" s="459"/>
      <c r="M276" s="102">
        <f>SUM(M277:M294)</f>
        <v>13280000</v>
      </c>
      <c r="O276" s="263"/>
      <c r="P276" s="405">
        <f>SUM(P277:P294)</f>
        <v>224019120</v>
      </c>
      <c r="R276" s="191"/>
      <c r="S276" s="405">
        <f>SUM(S277:S294)</f>
        <v>237299120</v>
      </c>
      <c r="T276" s="264"/>
      <c r="V276" s="492"/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6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7">+(L277)*F277</f>
        <v>0</v>
      </c>
      <c r="O277" s="244">
        <v>142</v>
      </c>
      <c r="P277" s="329">
        <f t="shared" ref="P277:P294" si="88">+O277*F277</f>
        <v>32660000</v>
      </c>
      <c r="R277" s="244">
        <f>+L277+O277</f>
        <v>142</v>
      </c>
      <c r="S277" s="336">
        <f t="shared" ref="S277:S294" si="89">+R277*F277</f>
        <v>32660000</v>
      </c>
      <c r="T277" s="246">
        <f>+S277/J277</f>
        <v>0.88749999999999996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6"/>
        <v>4140000</v>
      </c>
      <c r="I278" s="374">
        <v>18</v>
      </c>
      <c r="J278" s="275">
        <f>+I278*F278</f>
        <v>4140000</v>
      </c>
      <c r="L278" s="347"/>
      <c r="M278" s="217">
        <f t="shared" si="87"/>
        <v>0</v>
      </c>
      <c r="O278" s="218">
        <v>6</v>
      </c>
      <c r="P278" s="329">
        <f t="shared" si="88"/>
        <v>1380000</v>
      </c>
      <c r="R278" s="218">
        <f>+L278+O278</f>
        <v>6</v>
      </c>
      <c r="S278" s="336">
        <f t="shared" si="89"/>
        <v>1380000</v>
      </c>
      <c r="T278" s="203">
        <f>+S278/J278</f>
        <v>0.33333333333333331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6"/>
        <v>13200000</v>
      </c>
      <c r="I279" s="374">
        <v>40</v>
      </c>
      <c r="J279" s="275">
        <f t="shared" ref="J279:J293" si="90">+I279*F279</f>
        <v>13200000</v>
      </c>
      <c r="L279" s="347"/>
      <c r="M279" s="217">
        <f t="shared" si="87"/>
        <v>0</v>
      </c>
      <c r="O279" s="218">
        <v>40</v>
      </c>
      <c r="P279" s="329">
        <f t="shared" si="88"/>
        <v>13200000</v>
      </c>
      <c r="R279" s="218">
        <f t="shared" ref="R279:R293" si="91">+L279+O279</f>
        <v>40</v>
      </c>
      <c r="S279" s="336">
        <f t="shared" si="89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6"/>
        <v>19422800</v>
      </c>
      <c r="H280" s="284"/>
      <c r="I280" s="374">
        <v>690</v>
      </c>
      <c r="J280" s="275">
        <f t="shared" si="90"/>
        <v>22714800</v>
      </c>
      <c r="K280" s="284"/>
      <c r="L280" s="347"/>
      <c r="M280" s="217">
        <f t="shared" si="87"/>
        <v>0</v>
      </c>
      <c r="N280" s="284"/>
      <c r="O280" s="276">
        <v>447</v>
      </c>
      <c r="P280" s="329">
        <f t="shared" si="88"/>
        <v>14715240</v>
      </c>
      <c r="Q280" s="284"/>
      <c r="R280" s="218">
        <f t="shared" si="91"/>
        <v>447</v>
      </c>
      <c r="S280" s="336">
        <f t="shared" si="89"/>
        <v>14715240</v>
      </c>
      <c r="T280" s="203">
        <f t="shared" ref="T280:T293" si="92">+S280/J280</f>
        <v>0.64782608695652177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6"/>
        <v>6700000</v>
      </c>
      <c r="I281" s="374">
        <v>13</v>
      </c>
      <c r="J281" s="275">
        <f t="shared" si="90"/>
        <v>4355000</v>
      </c>
      <c r="L281" s="347"/>
      <c r="M281" s="217">
        <f t="shared" si="87"/>
        <v>0</v>
      </c>
      <c r="O281" s="218">
        <v>9</v>
      </c>
      <c r="P281" s="329">
        <f t="shared" si="88"/>
        <v>3015000</v>
      </c>
      <c r="R281" s="218">
        <f t="shared" si="91"/>
        <v>9</v>
      </c>
      <c r="S281" s="336">
        <f t="shared" si="89"/>
        <v>3015000</v>
      </c>
      <c r="T281" s="203">
        <f t="shared" si="92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6"/>
        <v>3150000</v>
      </c>
      <c r="I282" s="374">
        <v>92547.42857142858</v>
      </c>
      <c r="J282" s="275">
        <f t="shared" si="90"/>
        <v>6478320.0000000009</v>
      </c>
      <c r="L282" s="347">
        <v>2000</v>
      </c>
      <c r="M282" s="329">
        <f t="shared" si="87"/>
        <v>140000</v>
      </c>
      <c r="O282" s="276">
        <v>46500</v>
      </c>
      <c r="P282" s="329">
        <f t="shared" si="88"/>
        <v>3255000</v>
      </c>
      <c r="R282" s="218">
        <f t="shared" si="91"/>
        <v>48500</v>
      </c>
      <c r="S282" s="336">
        <f t="shared" si="89"/>
        <v>3395000</v>
      </c>
      <c r="T282" s="203">
        <f t="shared" si="92"/>
        <v>0.52405561935810507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6"/>
        <v>46200000</v>
      </c>
      <c r="I283" s="374">
        <v>14</v>
      </c>
      <c r="J283" s="275">
        <f t="shared" si="90"/>
        <v>46200000</v>
      </c>
      <c r="L283" s="347">
        <v>1</v>
      </c>
      <c r="M283" s="329">
        <f t="shared" si="87"/>
        <v>3300000</v>
      </c>
      <c r="O283" s="218">
        <v>9</v>
      </c>
      <c r="P283" s="329">
        <f t="shared" si="88"/>
        <v>29700000</v>
      </c>
      <c r="R283" s="218">
        <f t="shared" si="91"/>
        <v>10</v>
      </c>
      <c r="S283" s="336">
        <f t="shared" si="89"/>
        <v>33000000</v>
      </c>
      <c r="T283" s="203">
        <f t="shared" si="92"/>
        <v>0.7142857142857143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6"/>
        <v>151200000</v>
      </c>
      <c r="I284" s="374">
        <v>4200</v>
      </c>
      <c r="J284" s="275">
        <f t="shared" si="90"/>
        <v>151200000</v>
      </c>
      <c r="L284" s="347">
        <v>270</v>
      </c>
      <c r="M284" s="329">
        <f t="shared" si="87"/>
        <v>9720000</v>
      </c>
      <c r="O284" s="218">
        <v>3119</v>
      </c>
      <c r="P284" s="329">
        <f t="shared" si="88"/>
        <v>112284000</v>
      </c>
      <c r="R284" s="218">
        <f t="shared" si="91"/>
        <v>3389</v>
      </c>
      <c r="S284" s="336">
        <f t="shared" si="89"/>
        <v>122004000</v>
      </c>
      <c r="T284" s="203">
        <f t="shared" si="92"/>
        <v>0.8069047619047619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6"/>
        <v>3620000</v>
      </c>
      <c r="I285" s="374">
        <v>4000</v>
      </c>
      <c r="J285" s="275">
        <f t="shared" si="90"/>
        <v>3620000</v>
      </c>
      <c r="L285" s="347"/>
      <c r="M285" s="217">
        <f t="shared" si="87"/>
        <v>0</v>
      </c>
      <c r="O285" s="218">
        <v>2000</v>
      </c>
      <c r="P285" s="329">
        <f t="shared" si="88"/>
        <v>1810000</v>
      </c>
      <c r="R285" s="218">
        <f t="shared" si="91"/>
        <v>2000</v>
      </c>
      <c r="S285" s="336">
        <f t="shared" si="89"/>
        <v>1810000</v>
      </c>
      <c r="T285" s="203">
        <f t="shared" si="92"/>
        <v>0.5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6"/>
        <v>2811600</v>
      </c>
      <c r="I286" s="374">
        <v>18</v>
      </c>
      <c r="J286" s="275">
        <f t="shared" si="90"/>
        <v>2811600</v>
      </c>
      <c r="L286" s="347"/>
      <c r="M286" s="217">
        <f t="shared" si="87"/>
        <v>0</v>
      </c>
      <c r="O286" s="218">
        <v>12</v>
      </c>
      <c r="P286" s="329">
        <f t="shared" si="88"/>
        <v>1874400</v>
      </c>
      <c r="R286" s="218">
        <f t="shared" si="91"/>
        <v>12</v>
      </c>
      <c r="S286" s="336">
        <f t="shared" si="89"/>
        <v>1874400</v>
      </c>
      <c r="T286" s="203">
        <f t="shared" si="92"/>
        <v>0.66666666666666663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6"/>
        <v>4000000</v>
      </c>
      <c r="I287" s="374">
        <v>1</v>
      </c>
      <c r="J287" s="275">
        <f t="shared" si="90"/>
        <v>4000000</v>
      </c>
      <c r="L287" s="347"/>
      <c r="M287" s="217">
        <f t="shared" si="87"/>
        <v>0</v>
      </c>
      <c r="O287" s="218">
        <v>1</v>
      </c>
      <c r="P287" s="329">
        <f t="shared" si="88"/>
        <v>4000000</v>
      </c>
      <c r="R287" s="218">
        <f t="shared" si="91"/>
        <v>1</v>
      </c>
      <c r="S287" s="336">
        <f t="shared" si="89"/>
        <v>4000000</v>
      </c>
      <c r="T287" s="203">
        <f t="shared" si="92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6"/>
        <v>21590248</v>
      </c>
      <c r="I288" s="374">
        <v>17991.873333333333</v>
      </c>
      <c r="J288" s="275">
        <f t="shared" si="90"/>
        <v>21590248</v>
      </c>
      <c r="L288" s="347">
        <v>100</v>
      </c>
      <c r="M288" s="329">
        <f t="shared" si="87"/>
        <v>120000</v>
      </c>
      <c r="O288" s="218">
        <v>1217.9000000000001</v>
      </c>
      <c r="P288" s="329">
        <f t="shared" si="88"/>
        <v>1461480</v>
      </c>
      <c r="R288" s="218">
        <f t="shared" si="91"/>
        <v>1317.9</v>
      </c>
      <c r="S288" s="336">
        <f t="shared" si="89"/>
        <v>1581480</v>
      </c>
      <c r="T288" s="203">
        <f t="shared" si="92"/>
        <v>7.3249737566701417E-2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6"/>
        <v>2280000</v>
      </c>
      <c r="I289" s="374">
        <v>80</v>
      </c>
      <c r="J289" s="275">
        <f t="shared" si="90"/>
        <v>2280000</v>
      </c>
      <c r="L289" s="347"/>
      <c r="M289" s="217">
        <f t="shared" si="87"/>
        <v>0</v>
      </c>
      <c r="O289" s="218">
        <v>0</v>
      </c>
      <c r="P289" s="329">
        <f t="shared" si="88"/>
        <v>0</v>
      </c>
      <c r="R289" s="218">
        <f t="shared" si="91"/>
        <v>0</v>
      </c>
      <c r="S289" s="336">
        <f t="shared" si="89"/>
        <v>0</v>
      </c>
      <c r="T289" s="203">
        <f t="shared" si="92"/>
        <v>0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6"/>
        <v>23556720</v>
      </c>
      <c r="I290" s="374">
        <v>225</v>
      </c>
      <c r="J290" s="275">
        <f t="shared" si="90"/>
        <v>16061400</v>
      </c>
      <c r="L290" s="347"/>
      <c r="M290" s="217">
        <f t="shared" si="87"/>
        <v>0</v>
      </c>
      <c r="O290" s="218">
        <v>0</v>
      </c>
      <c r="P290" s="329">
        <f t="shared" si="88"/>
        <v>0</v>
      </c>
      <c r="R290" s="218">
        <f t="shared" si="91"/>
        <v>0</v>
      </c>
      <c r="S290" s="336">
        <f t="shared" si="89"/>
        <v>0</v>
      </c>
      <c r="T290" s="203">
        <f t="shared" si="92"/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6"/>
        <v>920000</v>
      </c>
      <c r="I291" s="374">
        <v>10</v>
      </c>
      <c r="J291" s="275">
        <f t="shared" si="90"/>
        <v>920000</v>
      </c>
      <c r="L291" s="347"/>
      <c r="M291" s="217">
        <f t="shared" si="87"/>
        <v>0</v>
      </c>
      <c r="O291" s="218">
        <v>2</v>
      </c>
      <c r="P291" s="329">
        <f t="shared" si="88"/>
        <v>184000</v>
      </c>
      <c r="R291" s="218">
        <f t="shared" si="91"/>
        <v>2</v>
      </c>
      <c r="S291" s="336">
        <f t="shared" si="89"/>
        <v>184000</v>
      </c>
      <c r="T291" s="203">
        <f t="shared" si="92"/>
        <v>0.2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6"/>
        <v>4200000</v>
      </c>
      <c r="I292" s="374">
        <v>52</v>
      </c>
      <c r="J292" s="275">
        <f t="shared" si="90"/>
        <v>7280000</v>
      </c>
      <c r="L292" s="347"/>
      <c r="M292" s="217">
        <f t="shared" si="87"/>
        <v>0</v>
      </c>
      <c r="O292" s="218">
        <v>30</v>
      </c>
      <c r="P292" s="329">
        <f t="shared" si="88"/>
        <v>4200000</v>
      </c>
      <c r="R292" s="218">
        <f t="shared" si="91"/>
        <v>30</v>
      </c>
      <c r="S292" s="336">
        <f t="shared" si="89"/>
        <v>4200000</v>
      </c>
      <c r="T292" s="203">
        <f t="shared" si="92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6"/>
        <v>280000</v>
      </c>
      <c r="I293" s="374">
        <v>12</v>
      </c>
      <c r="J293" s="275">
        <f t="shared" si="90"/>
        <v>420000</v>
      </c>
      <c r="L293" s="347"/>
      <c r="M293" s="217">
        <f t="shared" si="87"/>
        <v>0</v>
      </c>
      <c r="O293" s="218">
        <v>8</v>
      </c>
      <c r="P293" s="329">
        <f t="shared" si="88"/>
        <v>280000</v>
      </c>
      <c r="R293" s="218">
        <f t="shared" si="91"/>
        <v>8</v>
      </c>
      <c r="S293" s="336">
        <f t="shared" si="89"/>
        <v>280000</v>
      </c>
      <c r="T293" s="203">
        <f t="shared" si="92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6"/>
        <v>4360000</v>
      </c>
      <c r="I294" s="375">
        <v>8</v>
      </c>
      <c r="J294" s="278">
        <f>+I294*F294</f>
        <v>4360000</v>
      </c>
      <c r="L294" s="428"/>
      <c r="M294" s="236">
        <f t="shared" si="87"/>
        <v>0</v>
      </c>
      <c r="O294" s="237">
        <v>0</v>
      </c>
      <c r="P294" s="348">
        <f t="shared" si="88"/>
        <v>0</v>
      </c>
      <c r="R294" s="237">
        <f>+L294+O294</f>
        <v>0</v>
      </c>
      <c r="S294" s="349">
        <f t="shared" si="89"/>
        <v>0</v>
      </c>
      <c r="T294" s="213">
        <f>+S294/J294</f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SUM(J298:J366)</f>
        <v>654681828.03999996</v>
      </c>
      <c r="L297" s="459"/>
      <c r="M297" s="102">
        <f>SUM(M298:M366)</f>
        <v>10777400</v>
      </c>
      <c r="O297" s="263"/>
      <c r="P297" s="405">
        <f>SUM(P298:P366)</f>
        <v>473534203.75999999</v>
      </c>
      <c r="R297" s="191"/>
      <c r="S297" s="405">
        <f>SUM(S298:S366)</f>
        <v>484311603.75999999</v>
      </c>
      <c r="T297" s="264"/>
      <c r="V297" s="492"/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3">+E298*F298</f>
        <v>682500</v>
      </c>
      <c r="I298" s="371">
        <v>1500</v>
      </c>
      <c r="J298" s="96">
        <f>+I298*F298</f>
        <v>682500</v>
      </c>
      <c r="L298" s="371"/>
      <c r="M298" s="242">
        <f t="shared" ref="M298:M361" si="94">+(L298)*F298</f>
        <v>0</v>
      </c>
      <c r="O298" s="244">
        <v>1001</v>
      </c>
      <c r="P298" s="329">
        <f t="shared" ref="P298:P361" si="95">+O298*F298</f>
        <v>455455</v>
      </c>
      <c r="R298" s="244">
        <f>+L298+O298</f>
        <v>1001</v>
      </c>
      <c r="S298" s="447">
        <f t="shared" ref="S298:S361" si="96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3"/>
        <v>682500</v>
      </c>
      <c r="I299" s="374">
        <v>1500</v>
      </c>
      <c r="J299" s="96">
        <f>+I299*F299</f>
        <v>682500</v>
      </c>
      <c r="L299" s="347"/>
      <c r="M299" s="329">
        <f t="shared" si="94"/>
        <v>0</v>
      </c>
      <c r="O299" s="218">
        <v>1500</v>
      </c>
      <c r="P299" s="329">
        <f t="shared" si="95"/>
        <v>682500</v>
      </c>
      <c r="R299" s="218">
        <f>+L299+O299</f>
        <v>1500</v>
      </c>
      <c r="S299" s="336">
        <f t="shared" si="96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3"/>
        <v>500000</v>
      </c>
      <c r="I300" s="374">
        <v>2</v>
      </c>
      <c r="J300" s="96">
        <f t="shared" ref="J300:J342" si="97">+I300*F300</f>
        <v>500000</v>
      </c>
      <c r="L300" s="347"/>
      <c r="M300" s="217">
        <f t="shared" si="94"/>
        <v>0</v>
      </c>
      <c r="O300" s="218">
        <v>2</v>
      </c>
      <c r="P300" s="329">
        <f t="shared" si="95"/>
        <v>500000</v>
      </c>
      <c r="R300" s="218">
        <f t="shared" ref="R300:R363" si="98">+L300+O300</f>
        <v>2</v>
      </c>
      <c r="S300" s="336">
        <f t="shared" si="96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3"/>
        <v>7194000</v>
      </c>
      <c r="I301" s="374">
        <v>20</v>
      </c>
      <c r="J301" s="96">
        <f t="shared" si="97"/>
        <v>4796000</v>
      </c>
      <c r="L301" s="347"/>
      <c r="M301" s="217">
        <f t="shared" si="94"/>
        <v>0</v>
      </c>
      <c r="O301" s="218">
        <v>10</v>
      </c>
      <c r="P301" s="329">
        <f t="shared" si="95"/>
        <v>2398000</v>
      </c>
      <c r="R301" s="218">
        <f t="shared" si="98"/>
        <v>10</v>
      </c>
      <c r="S301" s="336">
        <f t="shared" si="96"/>
        <v>2398000</v>
      </c>
      <c r="T301" s="203">
        <f t="shared" ref="T301:T364" si="99">+S301/J301</f>
        <v>0.5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3"/>
        <v>450000</v>
      </c>
      <c r="I302" s="374">
        <v>300</v>
      </c>
      <c r="J302" s="96">
        <f t="shared" si="97"/>
        <v>450000</v>
      </c>
      <c r="L302" s="347"/>
      <c r="M302" s="217">
        <f t="shared" si="94"/>
        <v>0</v>
      </c>
      <c r="O302" s="218">
        <v>300</v>
      </c>
      <c r="P302" s="329">
        <f t="shared" si="95"/>
        <v>450000</v>
      </c>
      <c r="R302" s="218">
        <f t="shared" si="98"/>
        <v>300</v>
      </c>
      <c r="S302" s="336">
        <f t="shared" si="96"/>
        <v>450000</v>
      </c>
      <c r="T302" s="203">
        <f t="shared" si="99"/>
        <v>1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3"/>
        <v>7800000</v>
      </c>
      <c r="I303" s="374">
        <v>27</v>
      </c>
      <c r="J303" s="96">
        <f t="shared" si="97"/>
        <v>4212000</v>
      </c>
      <c r="L303" s="347"/>
      <c r="M303" s="217">
        <f t="shared" si="94"/>
        <v>0</v>
      </c>
      <c r="O303" s="218">
        <v>5</v>
      </c>
      <c r="P303" s="329">
        <f t="shared" si="95"/>
        <v>780000</v>
      </c>
      <c r="R303" s="218">
        <f t="shared" si="98"/>
        <v>5</v>
      </c>
      <c r="S303" s="336">
        <f t="shared" si="96"/>
        <v>780000</v>
      </c>
      <c r="T303" s="203">
        <f t="shared" si="99"/>
        <v>0.18518518518518517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3"/>
        <v>6000000</v>
      </c>
      <c r="I304" s="374">
        <v>1</v>
      </c>
      <c r="J304" s="96">
        <f t="shared" si="97"/>
        <v>6000000</v>
      </c>
      <c r="L304" s="347"/>
      <c r="M304" s="217">
        <f t="shared" si="94"/>
        <v>0</v>
      </c>
      <c r="O304" s="218">
        <v>1</v>
      </c>
      <c r="P304" s="329">
        <f t="shared" si="95"/>
        <v>6000000</v>
      </c>
      <c r="R304" s="218">
        <f t="shared" si="98"/>
        <v>1</v>
      </c>
      <c r="S304" s="336">
        <f t="shared" si="96"/>
        <v>6000000</v>
      </c>
      <c r="T304" s="203">
        <f t="shared" si="99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3"/>
        <v>6960500</v>
      </c>
      <c r="I305" s="374">
        <v>2</v>
      </c>
      <c r="J305" s="96">
        <f t="shared" si="97"/>
        <v>6960500</v>
      </c>
      <c r="L305" s="347"/>
      <c r="M305" s="217">
        <f t="shared" si="94"/>
        <v>0</v>
      </c>
      <c r="O305" s="218">
        <v>2</v>
      </c>
      <c r="P305" s="329">
        <f t="shared" si="95"/>
        <v>6960500</v>
      </c>
      <c r="R305" s="218">
        <f t="shared" si="98"/>
        <v>2</v>
      </c>
      <c r="S305" s="336">
        <f t="shared" si="96"/>
        <v>6960500</v>
      </c>
      <c r="T305" s="203">
        <f t="shared" si="99"/>
        <v>1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3"/>
        <v>9000000</v>
      </c>
      <c r="I306" s="374">
        <v>1</v>
      </c>
      <c r="J306" s="96">
        <f t="shared" si="97"/>
        <v>9000000</v>
      </c>
      <c r="L306" s="347"/>
      <c r="M306" s="217">
        <f t="shared" si="94"/>
        <v>0</v>
      </c>
      <c r="O306" s="218">
        <v>1</v>
      </c>
      <c r="P306" s="329">
        <f t="shared" si="95"/>
        <v>9000000</v>
      </c>
      <c r="R306" s="218">
        <f t="shared" si="98"/>
        <v>1</v>
      </c>
      <c r="S306" s="336">
        <f t="shared" si="96"/>
        <v>9000000</v>
      </c>
      <c r="T306" s="203">
        <f t="shared" si="99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3"/>
        <v>17136000</v>
      </c>
      <c r="I307" s="374">
        <v>1</v>
      </c>
      <c r="J307" s="96">
        <f t="shared" si="97"/>
        <v>17136000</v>
      </c>
      <c r="L307" s="330"/>
      <c r="M307" s="217">
        <f t="shared" si="94"/>
        <v>0</v>
      </c>
      <c r="O307" s="218">
        <v>0</v>
      </c>
      <c r="P307" s="329">
        <f t="shared" si="95"/>
        <v>0</v>
      </c>
      <c r="R307" s="218">
        <f t="shared" si="98"/>
        <v>0</v>
      </c>
      <c r="S307" s="336">
        <f t="shared" si="96"/>
        <v>0</v>
      </c>
      <c r="T307" s="203">
        <f t="shared" si="99"/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3"/>
        <v>200000</v>
      </c>
      <c r="I308" s="374">
        <v>0</v>
      </c>
      <c r="J308" s="96">
        <f t="shared" si="97"/>
        <v>0</v>
      </c>
      <c r="L308" s="330"/>
      <c r="M308" s="217">
        <f t="shared" si="94"/>
        <v>0</v>
      </c>
      <c r="O308" s="218">
        <v>0</v>
      </c>
      <c r="P308" s="329">
        <f t="shared" si="95"/>
        <v>0</v>
      </c>
      <c r="R308" s="218">
        <f t="shared" si="98"/>
        <v>0</v>
      </c>
      <c r="S308" s="336">
        <f t="shared" si="96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3"/>
        <v>1795000</v>
      </c>
      <c r="I309" s="374">
        <v>1</v>
      </c>
      <c r="J309" s="96">
        <f t="shared" si="97"/>
        <v>1795000</v>
      </c>
      <c r="L309" s="347"/>
      <c r="M309" s="217">
        <f t="shared" si="94"/>
        <v>0</v>
      </c>
      <c r="O309" s="218">
        <v>1</v>
      </c>
      <c r="P309" s="329">
        <f t="shared" si="95"/>
        <v>1795000</v>
      </c>
      <c r="R309" s="218">
        <f t="shared" si="98"/>
        <v>1</v>
      </c>
      <c r="S309" s="336">
        <f t="shared" si="96"/>
        <v>1795000</v>
      </c>
      <c r="T309" s="203">
        <f t="shared" si="99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3"/>
        <v>1795000</v>
      </c>
      <c r="I310" s="374">
        <v>1</v>
      </c>
      <c r="J310" s="96">
        <f t="shared" si="97"/>
        <v>1795000</v>
      </c>
      <c r="L310" s="330"/>
      <c r="M310" s="217">
        <f t="shared" si="94"/>
        <v>0</v>
      </c>
      <c r="O310" s="218">
        <v>0</v>
      </c>
      <c r="P310" s="329">
        <f t="shared" si="95"/>
        <v>0</v>
      </c>
      <c r="R310" s="218">
        <f t="shared" si="98"/>
        <v>0</v>
      </c>
      <c r="S310" s="336">
        <f t="shared" si="96"/>
        <v>0</v>
      </c>
      <c r="T310" s="203">
        <f t="shared" si="99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3"/>
        <v>5389000</v>
      </c>
      <c r="I311" s="374">
        <v>317</v>
      </c>
      <c r="J311" s="96">
        <f t="shared" si="97"/>
        <v>5389000</v>
      </c>
      <c r="L311" s="347"/>
      <c r="M311" s="217">
        <f t="shared" si="94"/>
        <v>0</v>
      </c>
      <c r="O311" s="218">
        <v>316</v>
      </c>
      <c r="P311" s="329">
        <f t="shared" si="95"/>
        <v>5372000</v>
      </c>
      <c r="R311" s="218">
        <f t="shared" si="98"/>
        <v>316</v>
      </c>
      <c r="S311" s="336">
        <f t="shared" si="96"/>
        <v>5372000</v>
      </c>
      <c r="T311" s="203">
        <f t="shared" si="99"/>
        <v>0.99684542586750791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3"/>
        <v>5389000</v>
      </c>
      <c r="I312" s="374">
        <v>317</v>
      </c>
      <c r="J312" s="96">
        <f t="shared" si="97"/>
        <v>5389000</v>
      </c>
      <c r="L312" s="330"/>
      <c r="M312" s="217">
        <f t="shared" si="94"/>
        <v>0</v>
      </c>
      <c r="O312" s="218">
        <v>0</v>
      </c>
      <c r="P312" s="329">
        <f t="shared" si="95"/>
        <v>0</v>
      </c>
      <c r="R312" s="218">
        <f t="shared" si="98"/>
        <v>0</v>
      </c>
      <c r="S312" s="336">
        <f t="shared" si="96"/>
        <v>0</v>
      </c>
      <c r="T312" s="203">
        <f t="shared" si="99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3"/>
        <v>14612500</v>
      </c>
      <c r="I313" s="374">
        <v>14</v>
      </c>
      <c r="J313" s="96">
        <f t="shared" si="97"/>
        <v>14612500</v>
      </c>
      <c r="L313" s="347"/>
      <c r="M313" s="329">
        <f t="shared" si="94"/>
        <v>0</v>
      </c>
      <c r="O313" s="218">
        <v>14</v>
      </c>
      <c r="P313" s="329">
        <f t="shared" si="95"/>
        <v>14612500</v>
      </c>
      <c r="R313" s="218">
        <f t="shared" si="98"/>
        <v>14</v>
      </c>
      <c r="S313" s="336">
        <f t="shared" si="96"/>
        <v>14612500</v>
      </c>
      <c r="T313" s="203">
        <f t="shared" si="99"/>
        <v>1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3"/>
        <v>2530000</v>
      </c>
      <c r="I314" s="374">
        <v>1</v>
      </c>
      <c r="J314" s="96">
        <f t="shared" si="97"/>
        <v>2530000</v>
      </c>
      <c r="L314" s="330"/>
      <c r="M314" s="291">
        <f t="shared" si="94"/>
        <v>0</v>
      </c>
      <c r="O314" s="218">
        <v>0</v>
      </c>
      <c r="P314" s="329">
        <f t="shared" si="95"/>
        <v>0</v>
      </c>
      <c r="R314" s="218">
        <f t="shared" si="98"/>
        <v>0</v>
      </c>
      <c r="S314" s="336">
        <f t="shared" si="96"/>
        <v>0</v>
      </c>
      <c r="T314" s="203">
        <f t="shared" si="99"/>
        <v>0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3"/>
        <v>3060000</v>
      </c>
      <c r="I315" s="374">
        <v>4</v>
      </c>
      <c r="J315" s="96">
        <f t="shared" si="97"/>
        <v>3060000</v>
      </c>
      <c r="L315" s="347"/>
      <c r="M315" s="329">
        <f t="shared" si="94"/>
        <v>0</v>
      </c>
      <c r="O315" s="218">
        <v>4</v>
      </c>
      <c r="P315" s="329">
        <f t="shared" si="95"/>
        <v>3060000</v>
      </c>
      <c r="R315" s="218">
        <f t="shared" si="98"/>
        <v>4</v>
      </c>
      <c r="S315" s="336">
        <f t="shared" si="96"/>
        <v>3060000</v>
      </c>
      <c r="T315" s="203">
        <f t="shared" si="99"/>
        <v>1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3"/>
        <v>15065000</v>
      </c>
      <c r="I316" s="374">
        <v>23</v>
      </c>
      <c r="J316" s="96">
        <f t="shared" si="97"/>
        <v>15065000</v>
      </c>
      <c r="L316" s="347">
        <v>1</v>
      </c>
      <c r="M316" s="329">
        <f t="shared" si="94"/>
        <v>655000</v>
      </c>
      <c r="O316" s="218">
        <v>21</v>
      </c>
      <c r="P316" s="329">
        <f t="shared" si="95"/>
        <v>13755000</v>
      </c>
      <c r="R316" s="218">
        <f t="shared" si="98"/>
        <v>22</v>
      </c>
      <c r="S316" s="336">
        <f t="shared" si="96"/>
        <v>14410000</v>
      </c>
      <c r="T316" s="203">
        <f t="shared" si="99"/>
        <v>0.95652173913043481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3"/>
        <v>10710000</v>
      </c>
      <c r="I317" s="374">
        <v>14</v>
      </c>
      <c r="J317" s="96">
        <f t="shared" si="97"/>
        <v>10710000</v>
      </c>
      <c r="L317" s="347"/>
      <c r="M317" s="329">
        <f t="shared" si="94"/>
        <v>0</v>
      </c>
      <c r="O317" s="218">
        <v>14</v>
      </c>
      <c r="P317" s="329">
        <f t="shared" si="95"/>
        <v>10710000</v>
      </c>
      <c r="R317" s="218">
        <f t="shared" si="98"/>
        <v>14</v>
      </c>
      <c r="S317" s="336">
        <f t="shared" si="96"/>
        <v>10710000</v>
      </c>
      <c r="T317" s="203">
        <f t="shared" si="99"/>
        <v>1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3"/>
        <v>22948905.600000001</v>
      </c>
      <c r="I318" s="374">
        <v>0</v>
      </c>
      <c r="J318" s="96">
        <f t="shared" si="97"/>
        <v>0</v>
      </c>
      <c r="L318" s="330"/>
      <c r="M318" s="329">
        <f t="shared" si="94"/>
        <v>0</v>
      </c>
      <c r="O318" s="218">
        <v>0</v>
      </c>
      <c r="P318" s="329">
        <f t="shared" si="95"/>
        <v>0</v>
      </c>
      <c r="R318" s="218">
        <f t="shared" si="98"/>
        <v>0</v>
      </c>
      <c r="S318" s="336">
        <f t="shared" si="96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3"/>
        <v>46710000</v>
      </c>
      <c r="I319" s="374">
        <v>2595</v>
      </c>
      <c r="J319" s="96">
        <f t="shared" si="97"/>
        <v>46710000</v>
      </c>
      <c r="L319" s="462"/>
      <c r="M319" s="329">
        <f t="shared" si="94"/>
        <v>0</v>
      </c>
      <c r="O319" s="218">
        <v>2595</v>
      </c>
      <c r="P319" s="329">
        <f t="shared" si="95"/>
        <v>46710000</v>
      </c>
      <c r="R319" s="218">
        <f t="shared" si="98"/>
        <v>2595</v>
      </c>
      <c r="S319" s="336">
        <f t="shared" si="96"/>
        <v>46710000</v>
      </c>
      <c r="T319" s="203">
        <f t="shared" si="99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3"/>
        <v>42414112.439999998</v>
      </c>
      <c r="I320" s="374">
        <v>2595</v>
      </c>
      <c r="J320" s="96">
        <f t="shared" si="97"/>
        <v>42414112.439999998</v>
      </c>
      <c r="L320" s="330"/>
      <c r="M320" s="329">
        <f t="shared" si="94"/>
        <v>0</v>
      </c>
      <c r="O320" s="218">
        <v>0</v>
      </c>
      <c r="P320" s="329">
        <f t="shared" si="95"/>
        <v>0</v>
      </c>
      <c r="R320" s="218">
        <f t="shared" si="98"/>
        <v>0</v>
      </c>
      <c r="S320" s="336">
        <f t="shared" si="96"/>
        <v>0</v>
      </c>
      <c r="T320" s="203">
        <f t="shared" si="99"/>
        <v>0</v>
      </c>
      <c r="V320" s="492"/>
    </row>
    <row r="321" spans="2:22" s="284" customFormat="1" ht="52.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3"/>
        <v>951000</v>
      </c>
      <c r="I321" s="374">
        <v>3500</v>
      </c>
      <c r="J321" s="96">
        <f t="shared" si="97"/>
        <v>5547500</v>
      </c>
      <c r="L321" s="347">
        <v>320</v>
      </c>
      <c r="M321" s="329">
        <f t="shared" si="94"/>
        <v>507200</v>
      </c>
      <c r="O321" s="218">
        <v>647.6</v>
      </c>
      <c r="P321" s="329">
        <f t="shared" si="95"/>
        <v>1026446</v>
      </c>
      <c r="R321" s="218">
        <f t="shared" si="98"/>
        <v>967.6</v>
      </c>
      <c r="S321" s="336">
        <f t="shared" si="96"/>
        <v>1533646</v>
      </c>
      <c r="T321" s="203">
        <f t="shared" si="99"/>
        <v>0.27645714285714285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3"/>
        <v>684000</v>
      </c>
      <c r="I322" s="374">
        <v>112</v>
      </c>
      <c r="J322" s="96">
        <f t="shared" si="97"/>
        <v>504000</v>
      </c>
      <c r="L322" s="347"/>
      <c r="M322" s="329">
        <f t="shared" si="94"/>
        <v>0</v>
      </c>
      <c r="O322" s="218">
        <v>82</v>
      </c>
      <c r="P322" s="329">
        <f t="shared" si="95"/>
        <v>369000</v>
      </c>
      <c r="R322" s="218">
        <f t="shared" si="98"/>
        <v>82</v>
      </c>
      <c r="S322" s="336">
        <f t="shared" si="96"/>
        <v>369000</v>
      </c>
      <c r="T322" s="203">
        <f t="shared" si="99"/>
        <v>0.7321428571428571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3"/>
        <v>360000</v>
      </c>
      <c r="I323" s="374"/>
      <c r="J323" s="96">
        <f t="shared" si="97"/>
        <v>0</v>
      </c>
      <c r="L323" s="330"/>
      <c r="M323" s="329">
        <f t="shared" si="94"/>
        <v>0</v>
      </c>
      <c r="O323" s="218">
        <v>0</v>
      </c>
      <c r="P323" s="329">
        <f t="shared" si="95"/>
        <v>0</v>
      </c>
      <c r="R323" s="218">
        <f t="shared" si="98"/>
        <v>0</v>
      </c>
      <c r="S323" s="336">
        <f t="shared" si="96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3"/>
        <v>936000</v>
      </c>
      <c r="I324" s="374">
        <v>0</v>
      </c>
      <c r="J324" s="96">
        <f t="shared" si="97"/>
        <v>0</v>
      </c>
      <c r="L324" s="330"/>
      <c r="M324" s="329">
        <f t="shared" si="94"/>
        <v>0</v>
      </c>
      <c r="O324" s="218">
        <v>0</v>
      </c>
      <c r="P324" s="329">
        <f t="shared" si="95"/>
        <v>0</v>
      </c>
      <c r="R324" s="218">
        <f t="shared" si="98"/>
        <v>0</v>
      </c>
      <c r="S324" s="336">
        <f t="shared" si="96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3"/>
        <v>3600000</v>
      </c>
      <c r="I325" s="374">
        <v>5000</v>
      </c>
      <c r="J325" s="96">
        <f t="shared" si="97"/>
        <v>30000000</v>
      </c>
      <c r="L325" s="347"/>
      <c r="M325" s="329">
        <f t="shared" si="94"/>
        <v>0</v>
      </c>
      <c r="O325" s="218">
        <v>600</v>
      </c>
      <c r="P325" s="329">
        <f t="shared" si="95"/>
        <v>3600000</v>
      </c>
      <c r="R325" s="218">
        <f t="shared" si="98"/>
        <v>600</v>
      </c>
      <c r="S325" s="336">
        <f t="shared" si="96"/>
        <v>3600000</v>
      </c>
      <c r="T325" s="203">
        <f t="shared" si="99"/>
        <v>0.12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3"/>
        <v>360000</v>
      </c>
      <c r="I326" s="374">
        <v>300</v>
      </c>
      <c r="J326" s="96">
        <f t="shared" si="97"/>
        <v>540000</v>
      </c>
      <c r="L326" s="347"/>
      <c r="M326" s="329">
        <f t="shared" si="94"/>
        <v>0</v>
      </c>
      <c r="O326" s="218">
        <v>200</v>
      </c>
      <c r="P326" s="329">
        <f t="shared" si="95"/>
        <v>360000</v>
      </c>
      <c r="R326" s="218">
        <f t="shared" si="98"/>
        <v>200</v>
      </c>
      <c r="S326" s="336">
        <f t="shared" si="96"/>
        <v>360000</v>
      </c>
      <c r="T326" s="203">
        <f t="shared" si="99"/>
        <v>0.66666666666666663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3"/>
        <v>720000</v>
      </c>
      <c r="I327" s="374">
        <v>12</v>
      </c>
      <c r="J327" s="96">
        <f t="shared" si="97"/>
        <v>720000</v>
      </c>
      <c r="L327" s="347"/>
      <c r="M327" s="329">
        <f t="shared" si="94"/>
        <v>0</v>
      </c>
      <c r="O327" s="218">
        <v>12</v>
      </c>
      <c r="P327" s="329">
        <f t="shared" si="95"/>
        <v>720000</v>
      </c>
      <c r="R327" s="218">
        <f t="shared" si="98"/>
        <v>12</v>
      </c>
      <c r="S327" s="336">
        <f t="shared" si="96"/>
        <v>720000</v>
      </c>
      <c r="T327" s="203">
        <f t="shared" si="99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3"/>
        <v>3600000</v>
      </c>
      <c r="I328" s="374">
        <v>295.55</v>
      </c>
      <c r="J328" s="96">
        <f t="shared" si="97"/>
        <v>1773300</v>
      </c>
      <c r="L328" s="450">
        <v>20</v>
      </c>
      <c r="M328" s="329">
        <f t="shared" si="94"/>
        <v>120000</v>
      </c>
      <c r="O328" s="218">
        <v>125.4</v>
      </c>
      <c r="P328" s="329">
        <f t="shared" si="95"/>
        <v>752400</v>
      </c>
      <c r="R328" s="218">
        <f t="shared" si="98"/>
        <v>145.4</v>
      </c>
      <c r="S328" s="336">
        <f t="shared" si="96"/>
        <v>872400</v>
      </c>
      <c r="T328" s="203">
        <f t="shared" si="99"/>
        <v>0.49196413466418543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3"/>
        <v>1290000</v>
      </c>
      <c r="I329" s="374">
        <v>6</v>
      </c>
      <c r="J329" s="96">
        <f t="shared" si="97"/>
        <v>1290000</v>
      </c>
      <c r="L329" s="347"/>
      <c r="M329" s="291">
        <f t="shared" si="94"/>
        <v>0</v>
      </c>
      <c r="O329" s="218">
        <v>4</v>
      </c>
      <c r="P329" s="329">
        <f t="shared" si="95"/>
        <v>860000</v>
      </c>
      <c r="R329" s="218">
        <f t="shared" si="98"/>
        <v>4</v>
      </c>
      <c r="S329" s="336">
        <f t="shared" si="96"/>
        <v>860000</v>
      </c>
      <c r="T329" s="203">
        <f t="shared" si="99"/>
        <v>0.66666666666666663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3"/>
        <v>24000000</v>
      </c>
      <c r="I330" s="374">
        <v>1</v>
      </c>
      <c r="J330" s="96">
        <f t="shared" si="97"/>
        <v>24000000</v>
      </c>
      <c r="L330" s="347"/>
      <c r="M330" s="291">
        <f t="shared" si="94"/>
        <v>0</v>
      </c>
      <c r="O330" s="218">
        <v>1</v>
      </c>
      <c r="P330" s="329">
        <f t="shared" si="95"/>
        <v>24000000</v>
      </c>
      <c r="R330" s="218">
        <f t="shared" si="98"/>
        <v>1</v>
      </c>
      <c r="S330" s="336">
        <f t="shared" si="96"/>
        <v>24000000</v>
      </c>
      <c r="T330" s="203">
        <f t="shared" si="99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3"/>
        <v>91963200</v>
      </c>
      <c r="I331" s="374">
        <v>96</v>
      </c>
      <c r="J331" s="96">
        <f t="shared" si="97"/>
        <v>78825600</v>
      </c>
      <c r="L331" s="347">
        <v>4</v>
      </c>
      <c r="M331" s="96">
        <f t="shared" si="94"/>
        <v>3284400</v>
      </c>
      <c r="O331" s="218">
        <v>56</v>
      </c>
      <c r="P331" s="329">
        <f t="shared" si="95"/>
        <v>45981600</v>
      </c>
      <c r="R331" s="218">
        <f t="shared" si="98"/>
        <v>60</v>
      </c>
      <c r="S331" s="336">
        <f t="shared" si="96"/>
        <v>49266000</v>
      </c>
      <c r="T331" s="203">
        <f t="shared" si="99"/>
        <v>0.625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3"/>
        <v>900000</v>
      </c>
      <c r="I332" s="374">
        <v>3</v>
      </c>
      <c r="J332" s="96">
        <f t="shared" si="97"/>
        <v>900000</v>
      </c>
      <c r="L332" s="347"/>
      <c r="M332" s="291">
        <f t="shared" si="94"/>
        <v>0</v>
      </c>
      <c r="O332" s="218">
        <v>3</v>
      </c>
      <c r="P332" s="329">
        <f t="shared" si="95"/>
        <v>900000</v>
      </c>
      <c r="R332" s="218">
        <f t="shared" si="98"/>
        <v>3</v>
      </c>
      <c r="S332" s="336">
        <f t="shared" si="96"/>
        <v>900000</v>
      </c>
      <c r="T332" s="203">
        <f t="shared" si="99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3"/>
        <v>1600000</v>
      </c>
      <c r="I333" s="374">
        <v>400</v>
      </c>
      <c r="J333" s="96">
        <f t="shared" si="97"/>
        <v>1600000</v>
      </c>
      <c r="L333" s="347">
        <v>8</v>
      </c>
      <c r="M333" s="96">
        <f t="shared" si="94"/>
        <v>32000</v>
      </c>
      <c r="O333" s="218">
        <v>101</v>
      </c>
      <c r="P333" s="329">
        <f t="shared" si="95"/>
        <v>404000</v>
      </c>
      <c r="R333" s="218">
        <f t="shared" si="98"/>
        <v>109</v>
      </c>
      <c r="S333" s="336">
        <f t="shared" si="96"/>
        <v>436000</v>
      </c>
      <c r="T333" s="203">
        <f t="shared" si="99"/>
        <v>0.27250000000000002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3"/>
        <v>620000</v>
      </c>
      <c r="I334" s="374">
        <v>2</v>
      </c>
      <c r="J334" s="96">
        <f t="shared" si="97"/>
        <v>620000</v>
      </c>
      <c r="L334" s="347"/>
      <c r="M334" s="96">
        <f t="shared" si="94"/>
        <v>0</v>
      </c>
      <c r="O334" s="218">
        <v>2</v>
      </c>
      <c r="P334" s="329">
        <f t="shared" si="95"/>
        <v>620000</v>
      </c>
      <c r="R334" s="218">
        <f t="shared" si="98"/>
        <v>2</v>
      </c>
      <c r="S334" s="336">
        <f t="shared" si="96"/>
        <v>620000</v>
      </c>
      <c r="T334" s="203">
        <f t="shared" si="99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3"/>
        <v>500000</v>
      </c>
      <c r="I335" s="374">
        <v>500</v>
      </c>
      <c r="J335" s="96">
        <f t="shared" si="97"/>
        <v>500000</v>
      </c>
      <c r="L335" s="347">
        <v>10</v>
      </c>
      <c r="M335" s="96">
        <f t="shared" si="94"/>
        <v>10000</v>
      </c>
      <c r="O335" s="218">
        <v>471.70000000000005</v>
      </c>
      <c r="P335" s="329">
        <f t="shared" si="95"/>
        <v>471700.00000000006</v>
      </c>
      <c r="R335" s="218">
        <f t="shared" si="98"/>
        <v>481.70000000000005</v>
      </c>
      <c r="S335" s="336">
        <f t="shared" si="96"/>
        <v>481700.00000000006</v>
      </c>
      <c r="T335" s="203">
        <f t="shared" si="99"/>
        <v>0.96340000000000015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3"/>
        <v>1896000</v>
      </c>
      <c r="I336" s="374">
        <v>8</v>
      </c>
      <c r="J336" s="96">
        <f t="shared" si="97"/>
        <v>1896000</v>
      </c>
      <c r="L336" s="347"/>
      <c r="M336" s="96">
        <f t="shared" si="94"/>
        <v>0</v>
      </c>
      <c r="O336" s="218">
        <v>5</v>
      </c>
      <c r="P336" s="329">
        <f t="shared" si="95"/>
        <v>1185000</v>
      </c>
      <c r="R336" s="218">
        <f t="shared" si="98"/>
        <v>5</v>
      </c>
      <c r="S336" s="336">
        <f t="shared" si="96"/>
        <v>1185000</v>
      </c>
      <c r="T336" s="203">
        <f t="shared" si="99"/>
        <v>0.625</v>
      </c>
      <c r="V336" s="492"/>
    </row>
    <row r="337" spans="2:22" s="284" customFormat="1" ht="67.5" customHeight="1">
      <c r="B337" s="100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3"/>
        <v>77218848</v>
      </c>
      <c r="I337" s="374">
        <v>28</v>
      </c>
      <c r="J337" s="96">
        <f t="shared" si="97"/>
        <v>77218848</v>
      </c>
      <c r="L337" s="347"/>
      <c r="M337" s="96">
        <f t="shared" si="94"/>
        <v>0</v>
      </c>
      <c r="O337" s="218">
        <v>28</v>
      </c>
      <c r="P337" s="329">
        <f t="shared" si="95"/>
        <v>77218848</v>
      </c>
      <c r="R337" s="218">
        <f t="shared" si="98"/>
        <v>28</v>
      </c>
      <c r="S337" s="336">
        <f t="shared" si="96"/>
        <v>77218848</v>
      </c>
      <c r="T337" s="203">
        <f t="shared" si="99"/>
        <v>1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3"/>
        <v>1750000</v>
      </c>
      <c r="I338" s="374">
        <v>1</v>
      </c>
      <c r="J338" s="96">
        <f t="shared" si="97"/>
        <v>1750000</v>
      </c>
      <c r="L338" s="347"/>
      <c r="M338" s="96">
        <f t="shared" si="94"/>
        <v>0</v>
      </c>
      <c r="O338" s="218">
        <v>1</v>
      </c>
      <c r="P338" s="329">
        <f t="shared" si="95"/>
        <v>1750000</v>
      </c>
      <c r="R338" s="218">
        <f t="shared" si="98"/>
        <v>1</v>
      </c>
      <c r="S338" s="336">
        <f t="shared" si="96"/>
        <v>1750000</v>
      </c>
      <c r="T338" s="203">
        <f t="shared" si="99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3"/>
        <v>11000000</v>
      </c>
      <c r="I339" s="374">
        <v>10000</v>
      </c>
      <c r="J339" s="96">
        <f t="shared" si="97"/>
        <v>11000000</v>
      </c>
      <c r="L339" s="347"/>
      <c r="M339" s="96">
        <f t="shared" si="94"/>
        <v>0</v>
      </c>
      <c r="O339" s="218">
        <v>10000</v>
      </c>
      <c r="P339" s="329">
        <f t="shared" si="95"/>
        <v>11000000</v>
      </c>
      <c r="R339" s="218">
        <f t="shared" si="98"/>
        <v>10000</v>
      </c>
      <c r="S339" s="336">
        <f t="shared" si="96"/>
        <v>11000000</v>
      </c>
      <c r="T339" s="203">
        <f t="shared" si="99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3"/>
        <v>9008400</v>
      </c>
      <c r="I340" s="374">
        <v>298.08203898583355</v>
      </c>
      <c r="J340" s="96">
        <f t="shared" si="97"/>
        <v>6713105.5999999577</v>
      </c>
      <c r="L340" s="450"/>
      <c r="M340" s="96">
        <f t="shared" si="94"/>
        <v>0</v>
      </c>
      <c r="O340" s="218">
        <v>215</v>
      </c>
      <c r="P340" s="329">
        <f t="shared" si="95"/>
        <v>4842015</v>
      </c>
      <c r="R340" s="218">
        <f t="shared" si="98"/>
        <v>215</v>
      </c>
      <c r="S340" s="336">
        <f t="shared" si="96"/>
        <v>4842015</v>
      </c>
      <c r="T340" s="203">
        <f t="shared" si="99"/>
        <v>0.72127794325178352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3"/>
        <v>8250000</v>
      </c>
      <c r="I341" s="374">
        <v>3</v>
      </c>
      <c r="J341" s="96">
        <f t="shared" si="97"/>
        <v>8250000</v>
      </c>
      <c r="L341" s="347"/>
      <c r="M341" s="96">
        <f t="shared" si="94"/>
        <v>0</v>
      </c>
      <c r="O341" s="218">
        <v>2</v>
      </c>
      <c r="P341" s="329">
        <f t="shared" si="95"/>
        <v>5500000</v>
      </c>
      <c r="R341" s="218">
        <f t="shared" si="98"/>
        <v>2</v>
      </c>
      <c r="S341" s="336">
        <f t="shared" si="96"/>
        <v>5500000</v>
      </c>
      <c r="T341" s="203">
        <f t="shared" si="99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3"/>
        <v>19488000</v>
      </c>
      <c r="I342" s="374">
        <v>4</v>
      </c>
      <c r="J342" s="96">
        <f t="shared" si="97"/>
        <v>19488000</v>
      </c>
      <c r="L342" s="347">
        <v>1</v>
      </c>
      <c r="M342" s="96">
        <f t="shared" si="94"/>
        <v>4872000</v>
      </c>
      <c r="O342" s="218">
        <v>2</v>
      </c>
      <c r="P342" s="329">
        <f t="shared" si="95"/>
        <v>9744000</v>
      </c>
      <c r="R342" s="218">
        <f t="shared" si="98"/>
        <v>3</v>
      </c>
      <c r="S342" s="336">
        <f t="shared" si="96"/>
        <v>14616000</v>
      </c>
      <c r="T342" s="203">
        <f t="shared" si="99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3"/>
        <v>19452000</v>
      </c>
      <c r="I343" s="374">
        <v>110</v>
      </c>
      <c r="J343" s="96">
        <f>+I343*F343</f>
        <v>35662000</v>
      </c>
      <c r="L343" s="463">
        <v>4</v>
      </c>
      <c r="M343" s="96">
        <f t="shared" si="94"/>
        <v>1296800</v>
      </c>
      <c r="O343" s="218">
        <v>64</v>
      </c>
      <c r="P343" s="329">
        <f t="shared" si="95"/>
        <v>20748800</v>
      </c>
      <c r="R343" s="218">
        <f t="shared" si="98"/>
        <v>68</v>
      </c>
      <c r="S343" s="336">
        <f t="shared" si="96"/>
        <v>22045600</v>
      </c>
      <c r="T343" s="203">
        <f t="shared" si="99"/>
        <v>0.61818181818181817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3"/>
        <v>42024000</v>
      </c>
      <c r="I344" s="374">
        <v>3000</v>
      </c>
      <c r="J344" s="96">
        <f t="shared" ref="J344:J365" si="100">+I344*F344</f>
        <v>42024000</v>
      </c>
      <c r="L344" s="347"/>
      <c r="M344" s="96">
        <f t="shared" si="94"/>
        <v>0</v>
      </c>
      <c r="O344" s="218">
        <v>2999.72</v>
      </c>
      <c r="P344" s="329">
        <f t="shared" si="95"/>
        <v>42020077.759999998</v>
      </c>
      <c r="R344" s="218">
        <f t="shared" si="98"/>
        <v>2999.72</v>
      </c>
      <c r="S344" s="336">
        <f t="shared" si="96"/>
        <v>42020077.759999998</v>
      </c>
      <c r="T344" s="203">
        <f t="shared" si="99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3"/>
        <v>6000000</v>
      </c>
      <c r="I345" s="374">
        <v>4</v>
      </c>
      <c r="J345" s="96">
        <f t="shared" si="100"/>
        <v>8000000</v>
      </c>
      <c r="L345" s="347"/>
      <c r="M345" s="96">
        <f t="shared" si="94"/>
        <v>0</v>
      </c>
      <c r="O345" s="218">
        <v>2</v>
      </c>
      <c r="P345" s="329">
        <f t="shared" si="95"/>
        <v>4000000</v>
      </c>
      <c r="R345" s="218">
        <f t="shared" si="98"/>
        <v>2</v>
      </c>
      <c r="S345" s="336">
        <f t="shared" si="96"/>
        <v>4000000</v>
      </c>
      <c r="T345" s="203">
        <f t="shared" si="99"/>
        <v>0.5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3"/>
        <v>8000000</v>
      </c>
      <c r="I346" s="374">
        <v>1</v>
      </c>
      <c r="J346" s="96">
        <f t="shared" si="100"/>
        <v>8000000</v>
      </c>
      <c r="L346" s="347"/>
      <c r="M346" s="96">
        <f t="shared" si="94"/>
        <v>0</v>
      </c>
      <c r="O346" s="218">
        <v>1</v>
      </c>
      <c r="P346" s="329">
        <f t="shared" si="95"/>
        <v>8000000</v>
      </c>
      <c r="R346" s="218">
        <f t="shared" si="98"/>
        <v>1</v>
      </c>
      <c r="S346" s="336">
        <f t="shared" si="96"/>
        <v>8000000</v>
      </c>
      <c r="T346" s="203">
        <f t="shared" si="99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3"/>
        <v>850000</v>
      </c>
      <c r="I347" s="374">
        <v>5</v>
      </c>
      <c r="J347" s="96">
        <f t="shared" si="100"/>
        <v>850000</v>
      </c>
      <c r="L347" s="347"/>
      <c r="M347" s="96">
        <f t="shared" si="94"/>
        <v>0</v>
      </c>
      <c r="O347" s="218">
        <v>4</v>
      </c>
      <c r="P347" s="329">
        <f t="shared" si="95"/>
        <v>680000</v>
      </c>
      <c r="R347" s="218">
        <f t="shared" si="98"/>
        <v>4</v>
      </c>
      <c r="S347" s="336">
        <f t="shared" si="96"/>
        <v>680000</v>
      </c>
      <c r="T347" s="203">
        <f t="shared" si="99"/>
        <v>0.8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3"/>
        <v>26243182</v>
      </c>
      <c r="I348" s="374">
        <v>2</v>
      </c>
      <c r="J348" s="96">
        <f t="shared" si="100"/>
        <v>26243182</v>
      </c>
      <c r="L348" s="347"/>
      <c r="M348" s="96">
        <f t="shared" si="94"/>
        <v>0</v>
      </c>
      <c r="O348" s="218">
        <v>2</v>
      </c>
      <c r="P348" s="329">
        <f t="shared" si="95"/>
        <v>26243182</v>
      </c>
      <c r="R348" s="218">
        <f t="shared" si="98"/>
        <v>2</v>
      </c>
      <c r="S348" s="336">
        <f t="shared" si="96"/>
        <v>26243182</v>
      </c>
      <c r="T348" s="203">
        <f t="shared" si="99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3"/>
        <v>40163180</v>
      </c>
      <c r="I349" s="374">
        <v>2</v>
      </c>
      <c r="J349" s="96">
        <f t="shared" si="100"/>
        <v>40163180</v>
      </c>
      <c r="L349" s="347"/>
      <c r="M349" s="96">
        <f t="shared" si="94"/>
        <v>0</v>
      </c>
      <c r="O349" s="218">
        <v>2</v>
      </c>
      <c r="P349" s="329">
        <f t="shared" si="95"/>
        <v>40163180</v>
      </c>
      <c r="R349" s="218">
        <f t="shared" si="98"/>
        <v>2</v>
      </c>
      <c r="S349" s="336">
        <f t="shared" si="96"/>
        <v>40163180</v>
      </c>
      <c r="T349" s="203">
        <f t="shared" si="99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3"/>
        <v>300000</v>
      </c>
      <c r="I350" s="374">
        <v>2</v>
      </c>
      <c r="J350" s="96">
        <f t="shared" si="100"/>
        <v>300000</v>
      </c>
      <c r="L350" s="347"/>
      <c r="M350" s="96">
        <f t="shared" si="94"/>
        <v>0</v>
      </c>
      <c r="O350" s="218">
        <v>2</v>
      </c>
      <c r="P350" s="329">
        <f t="shared" si="95"/>
        <v>300000</v>
      </c>
      <c r="R350" s="218">
        <f t="shared" si="98"/>
        <v>2</v>
      </c>
      <c r="S350" s="336">
        <f t="shared" si="96"/>
        <v>300000</v>
      </c>
      <c r="T350" s="203">
        <f t="shared" si="99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3"/>
        <v>4100000</v>
      </c>
      <c r="I351" s="374">
        <v>1</v>
      </c>
      <c r="J351" s="96">
        <f t="shared" si="100"/>
        <v>4100000</v>
      </c>
      <c r="L351" s="347"/>
      <c r="M351" s="96">
        <f t="shared" si="94"/>
        <v>0</v>
      </c>
      <c r="O351" s="218">
        <v>1</v>
      </c>
      <c r="P351" s="329">
        <f t="shared" si="95"/>
        <v>4100000</v>
      </c>
      <c r="R351" s="218">
        <f t="shared" si="98"/>
        <v>1</v>
      </c>
      <c r="S351" s="336">
        <f t="shared" si="96"/>
        <v>4100000</v>
      </c>
      <c r="T351" s="203">
        <f t="shared" si="99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3"/>
        <v>260000</v>
      </c>
      <c r="I352" s="374">
        <v>2</v>
      </c>
      <c r="J352" s="96">
        <f t="shared" si="100"/>
        <v>104000</v>
      </c>
      <c r="L352" s="347"/>
      <c r="M352" s="96">
        <f t="shared" si="94"/>
        <v>0</v>
      </c>
      <c r="O352" s="218">
        <v>2</v>
      </c>
      <c r="P352" s="329">
        <f t="shared" si="95"/>
        <v>104000</v>
      </c>
      <c r="R352" s="218">
        <f t="shared" si="98"/>
        <v>2</v>
      </c>
      <c r="S352" s="336">
        <f t="shared" si="96"/>
        <v>104000</v>
      </c>
      <c r="T352" s="203">
        <f t="shared" si="99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3"/>
        <v>360000</v>
      </c>
      <c r="I353" s="374">
        <v>10</v>
      </c>
      <c r="J353" s="96">
        <f t="shared" si="100"/>
        <v>360000</v>
      </c>
      <c r="L353" s="347"/>
      <c r="M353" s="96">
        <f t="shared" si="94"/>
        <v>0</v>
      </c>
      <c r="O353" s="218">
        <v>4</v>
      </c>
      <c r="P353" s="329">
        <f t="shared" si="95"/>
        <v>144000</v>
      </c>
      <c r="R353" s="218">
        <f t="shared" si="98"/>
        <v>4</v>
      </c>
      <c r="S353" s="336">
        <f t="shared" si="96"/>
        <v>144000</v>
      </c>
      <c r="T353" s="203">
        <f t="shared" si="99"/>
        <v>0.4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3"/>
        <v>150000</v>
      </c>
      <c r="I354" s="374">
        <v>1</v>
      </c>
      <c r="J354" s="96">
        <f t="shared" si="100"/>
        <v>150000</v>
      </c>
      <c r="L354" s="330"/>
      <c r="M354" s="96">
        <f t="shared" si="94"/>
        <v>0</v>
      </c>
      <c r="O354" s="218">
        <v>1</v>
      </c>
      <c r="P354" s="329">
        <f t="shared" si="95"/>
        <v>150000</v>
      </c>
      <c r="R354" s="218">
        <f t="shared" si="98"/>
        <v>1</v>
      </c>
      <c r="S354" s="336">
        <f t="shared" si="96"/>
        <v>150000</v>
      </c>
      <c r="T354" s="203">
        <f t="shared" si="99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3"/>
        <v>550000</v>
      </c>
      <c r="I355" s="374">
        <v>5</v>
      </c>
      <c r="J355" s="96">
        <f t="shared" si="100"/>
        <v>550000</v>
      </c>
      <c r="L355" s="347"/>
      <c r="M355" s="96">
        <f t="shared" si="94"/>
        <v>0</v>
      </c>
      <c r="O355" s="218">
        <v>4</v>
      </c>
      <c r="P355" s="329">
        <f t="shared" si="95"/>
        <v>440000</v>
      </c>
      <c r="R355" s="218">
        <f t="shared" si="98"/>
        <v>4</v>
      </c>
      <c r="S355" s="336">
        <f t="shared" si="96"/>
        <v>440000</v>
      </c>
      <c r="T355" s="203">
        <f t="shared" si="99"/>
        <v>0.8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3"/>
        <v>1750000</v>
      </c>
      <c r="I356" s="374">
        <v>5</v>
      </c>
      <c r="J356" s="96">
        <f t="shared" si="100"/>
        <v>1750000</v>
      </c>
      <c r="L356" s="347"/>
      <c r="M356" s="96">
        <f t="shared" si="94"/>
        <v>0</v>
      </c>
      <c r="O356" s="218">
        <v>5</v>
      </c>
      <c r="P356" s="329">
        <f t="shared" si="95"/>
        <v>1750000</v>
      </c>
      <c r="R356" s="218">
        <f t="shared" si="98"/>
        <v>5</v>
      </c>
      <c r="S356" s="336">
        <f t="shared" si="96"/>
        <v>1750000</v>
      </c>
      <c r="T356" s="203">
        <f t="shared" si="99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3"/>
        <v>750000</v>
      </c>
      <c r="I357" s="374">
        <v>10</v>
      </c>
      <c r="J357" s="96">
        <f t="shared" si="100"/>
        <v>750000</v>
      </c>
      <c r="L357" s="347"/>
      <c r="M357" s="96">
        <f t="shared" si="94"/>
        <v>0</v>
      </c>
      <c r="O357" s="218">
        <v>10</v>
      </c>
      <c r="P357" s="329">
        <f t="shared" si="95"/>
        <v>750000</v>
      </c>
      <c r="R357" s="218">
        <f t="shared" si="98"/>
        <v>10</v>
      </c>
      <c r="S357" s="336">
        <f t="shared" si="96"/>
        <v>750000</v>
      </c>
      <c r="T357" s="203">
        <f t="shared" si="99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3"/>
        <v>2150000</v>
      </c>
      <c r="I358" s="374">
        <v>4</v>
      </c>
      <c r="J358" s="96">
        <f t="shared" si="100"/>
        <v>1720000</v>
      </c>
      <c r="L358" s="347"/>
      <c r="M358" s="96">
        <f t="shared" si="94"/>
        <v>0</v>
      </c>
      <c r="O358" s="218">
        <v>4</v>
      </c>
      <c r="P358" s="329">
        <f t="shared" si="95"/>
        <v>1720000</v>
      </c>
      <c r="R358" s="218">
        <f t="shared" si="98"/>
        <v>4</v>
      </c>
      <c r="S358" s="336">
        <f t="shared" si="96"/>
        <v>1720000</v>
      </c>
      <c r="T358" s="203">
        <f t="shared" si="99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3"/>
        <v>50000</v>
      </c>
      <c r="I359" s="374">
        <v>10</v>
      </c>
      <c r="J359" s="96">
        <f t="shared" si="100"/>
        <v>50000</v>
      </c>
      <c r="L359" s="347"/>
      <c r="M359" s="96">
        <f t="shared" si="94"/>
        <v>0</v>
      </c>
      <c r="O359" s="218">
        <v>10</v>
      </c>
      <c r="P359" s="329">
        <f t="shared" si="95"/>
        <v>50000</v>
      </c>
      <c r="R359" s="218">
        <f t="shared" si="98"/>
        <v>10</v>
      </c>
      <c r="S359" s="336">
        <f t="shared" si="96"/>
        <v>50000</v>
      </c>
      <c r="T359" s="203">
        <f t="shared" si="99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3"/>
        <v>340000</v>
      </c>
      <c r="I360" s="374">
        <v>2</v>
      </c>
      <c r="J360" s="96">
        <f t="shared" si="100"/>
        <v>340000</v>
      </c>
      <c r="L360" s="347"/>
      <c r="M360" s="96">
        <f t="shared" si="94"/>
        <v>0</v>
      </c>
      <c r="O360" s="218">
        <v>2</v>
      </c>
      <c r="P360" s="329">
        <f t="shared" si="95"/>
        <v>340000</v>
      </c>
      <c r="R360" s="218">
        <f t="shared" si="98"/>
        <v>2</v>
      </c>
      <c r="S360" s="336">
        <f t="shared" si="96"/>
        <v>340000</v>
      </c>
      <c r="T360" s="203">
        <f t="shared" si="99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3"/>
        <v>1750000</v>
      </c>
      <c r="I361" s="374">
        <v>50</v>
      </c>
      <c r="J361" s="96">
        <f t="shared" si="100"/>
        <v>1750000</v>
      </c>
      <c r="L361" s="347"/>
      <c r="M361" s="96">
        <f t="shared" si="94"/>
        <v>0</v>
      </c>
      <c r="O361" s="218">
        <v>50</v>
      </c>
      <c r="P361" s="329">
        <f t="shared" si="95"/>
        <v>1750000</v>
      </c>
      <c r="R361" s="218">
        <f t="shared" si="98"/>
        <v>50</v>
      </c>
      <c r="S361" s="336">
        <f t="shared" si="96"/>
        <v>1750000</v>
      </c>
      <c r="T361" s="203">
        <f t="shared" si="99"/>
        <v>1</v>
      </c>
      <c r="V361" s="492"/>
    </row>
    <row r="362" spans="2:22" s="284" customFormat="1" ht="44.25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66" si="101">+E362*F362</f>
        <v>90000</v>
      </c>
      <c r="I362" s="374">
        <v>0</v>
      </c>
      <c r="J362" s="96">
        <f t="shared" si="100"/>
        <v>0</v>
      </c>
      <c r="L362" s="347"/>
      <c r="M362" s="96">
        <f t="shared" ref="M362:M366" si="102">+(L362)*F362</f>
        <v>0</v>
      </c>
      <c r="O362" s="218">
        <v>0</v>
      </c>
      <c r="P362" s="329">
        <f t="shared" ref="P362:P366" si="103">+O362*F362</f>
        <v>0</v>
      </c>
      <c r="R362" s="218">
        <f t="shared" si="98"/>
        <v>0</v>
      </c>
      <c r="S362" s="336">
        <f t="shared" ref="S362:S366" si="104">+R362*F362</f>
        <v>0</v>
      </c>
      <c r="T362" s="203">
        <v>0</v>
      </c>
      <c r="V362" s="492"/>
    </row>
    <row r="363" spans="2:22" s="284" customFormat="1" ht="41.2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1"/>
        <v>1200000</v>
      </c>
      <c r="I363" s="374">
        <v>1</v>
      </c>
      <c r="J363" s="96">
        <f t="shared" si="100"/>
        <v>1200000</v>
      </c>
      <c r="L363" s="347"/>
      <c r="M363" s="96">
        <f t="shared" si="102"/>
        <v>0</v>
      </c>
      <c r="O363" s="218">
        <v>1</v>
      </c>
      <c r="P363" s="329">
        <f t="shared" si="103"/>
        <v>1200000</v>
      </c>
      <c r="R363" s="218">
        <f t="shared" si="98"/>
        <v>1</v>
      </c>
      <c r="S363" s="336">
        <f t="shared" si="104"/>
        <v>1200000</v>
      </c>
      <c r="T363" s="203">
        <f t="shared" si="99"/>
        <v>1</v>
      </c>
      <c r="V363" s="492"/>
    </row>
    <row r="364" spans="2:22" s="284" customFormat="1" ht="43.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1"/>
        <v>555000</v>
      </c>
      <c r="I364" s="374">
        <v>3</v>
      </c>
      <c r="J364" s="96">
        <f t="shared" si="100"/>
        <v>555000</v>
      </c>
      <c r="L364" s="347"/>
      <c r="M364" s="96">
        <f t="shared" si="102"/>
        <v>0</v>
      </c>
      <c r="O364" s="218">
        <v>3</v>
      </c>
      <c r="P364" s="329">
        <f t="shared" si="103"/>
        <v>555000</v>
      </c>
      <c r="R364" s="218">
        <f t="shared" ref="R364:R365" si="105">+L364+O364</f>
        <v>3</v>
      </c>
      <c r="S364" s="336">
        <f t="shared" si="104"/>
        <v>555000</v>
      </c>
      <c r="T364" s="203">
        <f t="shared" si="99"/>
        <v>1</v>
      </c>
      <c r="V364" s="492"/>
    </row>
    <row r="365" spans="2:22" s="284" customFormat="1" ht="45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1"/>
        <v>3780000</v>
      </c>
      <c r="I365" s="374">
        <v>9</v>
      </c>
      <c r="J365" s="96">
        <f t="shared" si="100"/>
        <v>5670000</v>
      </c>
      <c r="L365" s="347"/>
      <c r="M365" s="96">
        <f t="shared" si="102"/>
        <v>0</v>
      </c>
      <c r="O365" s="218">
        <v>6</v>
      </c>
      <c r="P365" s="329">
        <f t="shared" si="103"/>
        <v>3780000</v>
      </c>
      <c r="R365" s="218">
        <f t="shared" si="105"/>
        <v>6</v>
      </c>
      <c r="S365" s="336">
        <f t="shared" si="104"/>
        <v>3780000</v>
      </c>
      <c r="T365" s="203">
        <f t="shared" ref="T365" si="106">+S365/J365</f>
        <v>0.66666666666666663</v>
      </c>
      <c r="V365" s="492"/>
    </row>
    <row r="366" spans="2:22" s="284" customFormat="1" ht="57.75" customHeight="1" thickBot="1">
      <c r="B366" s="204">
        <v>13.69</v>
      </c>
      <c r="C366" s="195" t="s">
        <v>378</v>
      </c>
      <c r="D366" s="250" t="s">
        <v>318</v>
      </c>
      <c r="E366" s="235">
        <v>3</v>
      </c>
      <c r="F366" s="206">
        <v>1365000</v>
      </c>
      <c r="G366" s="97">
        <f t="shared" si="101"/>
        <v>4095000</v>
      </c>
      <c r="I366" s="375">
        <v>1</v>
      </c>
      <c r="J366" s="97">
        <f>+I366*F366</f>
        <v>1365000</v>
      </c>
      <c r="L366" s="428"/>
      <c r="M366" s="358">
        <f t="shared" si="102"/>
        <v>0</v>
      </c>
      <c r="O366" s="237">
        <v>0</v>
      </c>
      <c r="P366" s="348">
        <f t="shared" si="103"/>
        <v>0</v>
      </c>
      <c r="R366" s="237">
        <f>+L366+O366</f>
        <v>0</v>
      </c>
      <c r="S366" s="349">
        <f t="shared" si="104"/>
        <v>0</v>
      </c>
      <c r="T366" s="213">
        <f>+S366/J366</f>
        <v>0</v>
      </c>
      <c r="V366" s="492"/>
    </row>
    <row r="367" spans="2:22" s="284" customFormat="1" ht="12.6" customHeight="1" thickBot="1">
      <c r="B367" s="350"/>
      <c r="C367" s="359"/>
      <c r="D367" s="350"/>
      <c r="E367" s="352"/>
      <c r="F367" s="353"/>
      <c r="G367" s="113"/>
      <c r="I367" s="292"/>
      <c r="J367" s="113"/>
      <c r="L367" s="464"/>
      <c r="M367" s="360"/>
      <c r="O367" s="361"/>
      <c r="P367" s="355"/>
      <c r="R367" s="356"/>
      <c r="S367" s="355"/>
      <c r="T367" s="300"/>
      <c r="V367" s="492"/>
    </row>
    <row r="368" spans="2:22" s="284" customFormat="1" ht="35.25" customHeight="1" thickBot="1">
      <c r="B368" s="733" t="s">
        <v>490</v>
      </c>
      <c r="C368" s="734"/>
      <c r="D368" s="734"/>
      <c r="E368" s="734"/>
      <c r="F368" s="734"/>
      <c r="G368" s="362"/>
      <c r="H368" s="363"/>
      <c r="I368" s="397"/>
      <c r="J368" s="482">
        <f>SUM(J369:J405)</f>
        <v>787293114.15999997</v>
      </c>
      <c r="L368" s="465"/>
      <c r="M368" s="482">
        <f>SUM(M369:M405)</f>
        <v>0</v>
      </c>
      <c r="O368" s="364"/>
      <c r="P368" s="488">
        <f>SUM(P369:P405)</f>
        <v>643675066.76999998</v>
      </c>
      <c r="Q368" s="365"/>
      <c r="R368" s="366"/>
      <c r="S368" s="52">
        <f>SUM(S369:S405)</f>
        <v>643675066.76999998</v>
      </c>
      <c r="T368" s="367"/>
      <c r="V368" s="492"/>
    </row>
    <row r="369" spans="2:22" s="284" customFormat="1" ht="64.900000000000006" customHeight="1">
      <c r="B369" s="368" t="s">
        <v>469</v>
      </c>
      <c r="C369" s="171" t="s">
        <v>463</v>
      </c>
      <c r="D369" s="169" t="s">
        <v>4</v>
      </c>
      <c r="E369" s="369"/>
      <c r="F369" s="168">
        <v>836782</v>
      </c>
      <c r="G369" s="370"/>
      <c r="I369" s="432">
        <v>24.5</v>
      </c>
      <c r="J369" s="95">
        <f>+I369*F369</f>
        <v>20501159</v>
      </c>
      <c r="L369" s="371"/>
      <c r="M369" s="448">
        <f>+L369*F369</f>
        <v>0</v>
      </c>
      <c r="O369" s="371">
        <v>24.5</v>
      </c>
      <c r="P369" s="327">
        <f t="shared" ref="P369:P404" si="107">+O369*F369</f>
        <v>20501159</v>
      </c>
      <c r="R369" s="371">
        <f>+L369+O369</f>
        <v>24.5</v>
      </c>
      <c r="S369" s="467">
        <f>+R369*F369</f>
        <v>20501159</v>
      </c>
      <c r="T369" s="372">
        <f>+S369/J369</f>
        <v>1</v>
      </c>
      <c r="V369" s="492"/>
    </row>
    <row r="370" spans="2:22" s="284" customFormat="1" ht="64.900000000000006" customHeight="1">
      <c r="B370" s="162" t="s">
        <v>470</v>
      </c>
      <c r="C370" s="165" t="s">
        <v>471</v>
      </c>
      <c r="D370" s="163" t="s">
        <v>3</v>
      </c>
      <c r="E370" s="228"/>
      <c r="F370" s="61">
        <v>37585</v>
      </c>
      <c r="G370" s="373"/>
      <c r="I370" s="380">
        <v>198.05</v>
      </c>
      <c r="J370" s="96">
        <f>+I370*F370</f>
        <v>7443709.25</v>
      </c>
      <c r="L370" s="340"/>
      <c r="M370" s="96">
        <f>+L370*F370</f>
        <v>0</v>
      </c>
      <c r="O370" s="374">
        <v>0</v>
      </c>
      <c r="P370" s="329">
        <f t="shared" si="107"/>
        <v>0</v>
      </c>
      <c r="R370" s="374">
        <f>+L370+O370</f>
        <v>0</v>
      </c>
      <c r="S370" s="468">
        <f>+R370*F370</f>
        <v>0</v>
      </c>
      <c r="T370" s="203">
        <f>+S370/J370</f>
        <v>0</v>
      </c>
      <c r="V370" s="492"/>
    </row>
    <row r="371" spans="2:22" s="284" customFormat="1" ht="64.900000000000006" customHeight="1">
      <c r="B371" s="100" t="s">
        <v>472</v>
      </c>
      <c r="C371" s="165" t="s">
        <v>473</v>
      </c>
      <c r="D371" s="163" t="s">
        <v>4</v>
      </c>
      <c r="E371" s="228"/>
      <c r="F371" s="61">
        <v>18094</v>
      </c>
      <c r="G371" s="373"/>
      <c r="I371" s="380">
        <v>12564.83</v>
      </c>
      <c r="J371" s="96">
        <f t="shared" ref="J371:J405" si="108">+I371*F371</f>
        <v>227348034.02000001</v>
      </c>
      <c r="L371" s="340"/>
      <c r="M371" s="96">
        <f t="shared" ref="M371:M404" si="109">+L371*F371</f>
        <v>0</v>
      </c>
      <c r="O371" s="374">
        <v>12564.81</v>
      </c>
      <c r="P371" s="329">
        <f t="shared" si="107"/>
        <v>227347672.13999999</v>
      </c>
      <c r="R371" s="374">
        <f t="shared" ref="R371:R405" si="110">+L371+O371</f>
        <v>12564.81</v>
      </c>
      <c r="S371" s="468">
        <f t="shared" ref="S371:S404" si="111">+R371*F371</f>
        <v>227347672.13999999</v>
      </c>
      <c r="T371" s="203">
        <f t="shared" ref="T371:T395" si="112">+S371/J371</f>
        <v>0.99999840825542397</v>
      </c>
      <c r="V371" s="492"/>
    </row>
    <row r="372" spans="2:22" s="284" customFormat="1" ht="64.900000000000006" customHeight="1">
      <c r="B372" s="162" t="s">
        <v>417</v>
      </c>
      <c r="C372" s="165" t="s">
        <v>418</v>
      </c>
      <c r="D372" s="163" t="s">
        <v>466</v>
      </c>
      <c r="E372" s="228"/>
      <c r="F372" s="61">
        <v>3634324</v>
      </c>
      <c r="G372" s="373"/>
      <c r="I372" s="380">
        <v>25</v>
      </c>
      <c r="J372" s="96">
        <f t="shared" si="108"/>
        <v>90858100</v>
      </c>
      <c r="L372" s="374"/>
      <c r="M372" s="96">
        <f t="shared" si="109"/>
        <v>0</v>
      </c>
      <c r="O372" s="374">
        <v>25</v>
      </c>
      <c r="P372" s="329">
        <f t="shared" si="107"/>
        <v>90858100</v>
      </c>
      <c r="R372" s="374">
        <f t="shared" si="110"/>
        <v>25</v>
      </c>
      <c r="S372" s="468">
        <f t="shared" si="111"/>
        <v>90858100</v>
      </c>
      <c r="T372" s="203">
        <f t="shared" si="112"/>
        <v>1</v>
      </c>
      <c r="V372" s="492"/>
    </row>
    <row r="373" spans="2:22" s="284" customFormat="1" ht="64.900000000000006" customHeight="1">
      <c r="B373" s="162" t="s">
        <v>425</v>
      </c>
      <c r="C373" s="165" t="s">
        <v>426</v>
      </c>
      <c r="D373" s="163" t="s">
        <v>466</v>
      </c>
      <c r="E373" s="228"/>
      <c r="F373" s="61">
        <v>382762</v>
      </c>
      <c r="G373" s="373"/>
      <c r="I373" s="380">
        <v>24</v>
      </c>
      <c r="J373" s="96">
        <f t="shared" si="108"/>
        <v>9186288</v>
      </c>
      <c r="L373" s="374"/>
      <c r="M373" s="96">
        <f t="shared" si="109"/>
        <v>0</v>
      </c>
      <c r="O373" s="374">
        <v>24</v>
      </c>
      <c r="P373" s="329">
        <f t="shared" si="107"/>
        <v>9186288</v>
      </c>
      <c r="R373" s="374">
        <f t="shared" si="110"/>
        <v>24</v>
      </c>
      <c r="S373" s="468">
        <f t="shared" si="111"/>
        <v>9186288</v>
      </c>
      <c r="T373" s="203">
        <f t="shared" si="112"/>
        <v>1</v>
      </c>
      <c r="V373" s="492"/>
    </row>
    <row r="374" spans="2:22" s="284" customFormat="1" ht="64.900000000000006" customHeight="1">
      <c r="B374" s="162" t="s">
        <v>428</v>
      </c>
      <c r="C374" s="165" t="s">
        <v>427</v>
      </c>
      <c r="D374" s="163" t="s">
        <v>466</v>
      </c>
      <c r="E374" s="228"/>
      <c r="F374" s="61">
        <v>1521523</v>
      </c>
      <c r="G374" s="373"/>
      <c r="I374" s="380">
        <v>5</v>
      </c>
      <c r="J374" s="96">
        <f t="shared" si="108"/>
        <v>7607615</v>
      </c>
      <c r="L374" s="374"/>
      <c r="M374" s="96">
        <f t="shared" si="109"/>
        <v>0</v>
      </c>
      <c r="O374" s="374">
        <v>5</v>
      </c>
      <c r="P374" s="329">
        <f t="shared" si="107"/>
        <v>7607615</v>
      </c>
      <c r="R374" s="374">
        <f t="shared" si="110"/>
        <v>5</v>
      </c>
      <c r="S374" s="468">
        <f t="shared" si="111"/>
        <v>7607615</v>
      </c>
      <c r="T374" s="203">
        <f t="shared" si="112"/>
        <v>1</v>
      </c>
      <c r="V374" s="492"/>
    </row>
    <row r="375" spans="2:22" s="284" customFormat="1" ht="64.900000000000006" customHeight="1">
      <c r="B375" s="100" t="s">
        <v>429</v>
      </c>
      <c r="C375" s="165" t="s">
        <v>430</v>
      </c>
      <c r="D375" s="163" t="s">
        <v>466</v>
      </c>
      <c r="E375" s="228"/>
      <c r="F375" s="61">
        <v>5027657</v>
      </c>
      <c r="G375" s="373"/>
      <c r="I375" s="380">
        <v>2</v>
      </c>
      <c r="J375" s="96">
        <f t="shared" si="108"/>
        <v>10055314</v>
      </c>
      <c r="L375" s="374"/>
      <c r="M375" s="96">
        <f t="shared" si="109"/>
        <v>0</v>
      </c>
      <c r="O375" s="374">
        <v>2</v>
      </c>
      <c r="P375" s="329">
        <f t="shared" si="107"/>
        <v>10055314</v>
      </c>
      <c r="R375" s="374">
        <f t="shared" si="110"/>
        <v>2</v>
      </c>
      <c r="S375" s="468">
        <f t="shared" si="111"/>
        <v>10055314</v>
      </c>
      <c r="T375" s="203">
        <f t="shared" si="112"/>
        <v>1</v>
      </c>
      <c r="V375" s="492"/>
    </row>
    <row r="376" spans="2:22" s="284" customFormat="1" ht="64.900000000000006" customHeight="1">
      <c r="B376" s="100" t="s">
        <v>431</v>
      </c>
      <c r="C376" s="165" t="s">
        <v>432</v>
      </c>
      <c r="D376" s="163" t="s">
        <v>466</v>
      </c>
      <c r="E376" s="228"/>
      <c r="F376" s="61">
        <v>16437848</v>
      </c>
      <c r="G376" s="373"/>
      <c r="I376" s="380">
        <v>1</v>
      </c>
      <c r="J376" s="96">
        <f t="shared" si="108"/>
        <v>16437848</v>
      </c>
      <c r="L376" s="374"/>
      <c r="M376" s="96">
        <f t="shared" si="109"/>
        <v>0</v>
      </c>
      <c r="O376" s="374">
        <v>1</v>
      </c>
      <c r="P376" s="329">
        <f t="shared" si="107"/>
        <v>16437848</v>
      </c>
      <c r="R376" s="374">
        <f t="shared" si="110"/>
        <v>1</v>
      </c>
      <c r="S376" s="468">
        <f t="shared" si="111"/>
        <v>16437848</v>
      </c>
      <c r="T376" s="203">
        <f t="shared" si="112"/>
        <v>1</v>
      </c>
      <c r="V376" s="492"/>
    </row>
    <row r="377" spans="2:22" s="284" customFormat="1" ht="64.900000000000006" customHeight="1">
      <c r="B377" s="100" t="s">
        <v>433</v>
      </c>
      <c r="C377" s="165" t="s">
        <v>434</v>
      </c>
      <c r="D377" s="163" t="s">
        <v>101</v>
      </c>
      <c r="E377" s="228"/>
      <c r="F377" s="61">
        <v>68630</v>
      </c>
      <c r="G377" s="373"/>
      <c r="I377" s="380">
        <v>242.65</v>
      </c>
      <c r="J377" s="96">
        <f t="shared" si="108"/>
        <v>16653069.5</v>
      </c>
      <c r="L377" s="374"/>
      <c r="M377" s="96">
        <f t="shared" si="109"/>
        <v>0</v>
      </c>
      <c r="O377" s="374">
        <v>242.65</v>
      </c>
      <c r="P377" s="329">
        <f t="shared" si="107"/>
        <v>16653069.5</v>
      </c>
      <c r="R377" s="374">
        <f t="shared" si="110"/>
        <v>242.65</v>
      </c>
      <c r="S377" s="468">
        <f t="shared" si="111"/>
        <v>16653069.5</v>
      </c>
      <c r="T377" s="203">
        <f t="shared" si="112"/>
        <v>1</v>
      </c>
      <c r="V377" s="492"/>
    </row>
    <row r="378" spans="2:22" s="284" customFormat="1" ht="64.900000000000006" customHeight="1">
      <c r="B378" s="100" t="s">
        <v>435</v>
      </c>
      <c r="C378" s="165" t="s">
        <v>436</v>
      </c>
      <c r="D378" s="163" t="s">
        <v>117</v>
      </c>
      <c r="E378" s="228"/>
      <c r="F378" s="61">
        <v>152152</v>
      </c>
      <c r="G378" s="373"/>
      <c r="I378" s="380">
        <v>3</v>
      </c>
      <c r="J378" s="96">
        <f t="shared" si="108"/>
        <v>456456</v>
      </c>
      <c r="L378" s="374"/>
      <c r="M378" s="96">
        <f t="shared" si="109"/>
        <v>0</v>
      </c>
      <c r="O378" s="374">
        <v>3</v>
      </c>
      <c r="P378" s="329">
        <f t="shared" si="107"/>
        <v>456456</v>
      </c>
      <c r="R378" s="374">
        <f t="shared" si="110"/>
        <v>3</v>
      </c>
      <c r="S378" s="468">
        <f t="shared" si="111"/>
        <v>456456</v>
      </c>
      <c r="T378" s="203">
        <f t="shared" si="112"/>
        <v>1</v>
      </c>
      <c r="V378" s="492"/>
    </row>
    <row r="379" spans="2:22" s="284" customFormat="1" ht="64.900000000000006" customHeight="1">
      <c r="B379" s="100" t="s">
        <v>437</v>
      </c>
      <c r="C379" s="165" t="s">
        <v>438</v>
      </c>
      <c r="D379" s="163" t="s">
        <v>466</v>
      </c>
      <c r="E379" s="228"/>
      <c r="F379" s="61">
        <v>109291</v>
      </c>
      <c r="G379" s="373"/>
      <c r="I379" s="380">
        <v>2</v>
      </c>
      <c r="J379" s="96">
        <f t="shared" si="108"/>
        <v>218582</v>
      </c>
      <c r="L379" s="374"/>
      <c r="M379" s="96">
        <f t="shared" si="109"/>
        <v>0</v>
      </c>
      <c r="O379" s="374">
        <v>2</v>
      </c>
      <c r="P379" s="329">
        <f t="shared" si="107"/>
        <v>218582</v>
      </c>
      <c r="R379" s="374">
        <f t="shared" si="110"/>
        <v>2</v>
      </c>
      <c r="S379" s="468">
        <f t="shared" si="111"/>
        <v>218582</v>
      </c>
      <c r="T379" s="203">
        <f t="shared" si="112"/>
        <v>1</v>
      </c>
      <c r="V379" s="492"/>
    </row>
    <row r="380" spans="2:22" s="284" customFormat="1" ht="64.900000000000006" customHeight="1">
      <c r="B380" s="100" t="s">
        <v>439</v>
      </c>
      <c r="C380" s="165" t="s">
        <v>440</v>
      </c>
      <c r="D380" s="163" t="s">
        <v>117</v>
      </c>
      <c r="E380" s="228"/>
      <c r="F380" s="61">
        <v>170197</v>
      </c>
      <c r="G380" s="373"/>
      <c r="I380" s="380">
        <v>2</v>
      </c>
      <c r="J380" s="96">
        <f t="shared" si="108"/>
        <v>340394</v>
      </c>
      <c r="L380" s="374"/>
      <c r="M380" s="96">
        <f t="shared" si="109"/>
        <v>0</v>
      </c>
      <c r="O380" s="374">
        <v>2</v>
      </c>
      <c r="P380" s="329">
        <f t="shared" si="107"/>
        <v>340394</v>
      </c>
      <c r="R380" s="374">
        <f t="shared" si="110"/>
        <v>2</v>
      </c>
      <c r="S380" s="468">
        <f t="shared" si="111"/>
        <v>340394</v>
      </c>
      <c r="T380" s="203">
        <f t="shared" si="112"/>
        <v>1</v>
      </c>
      <c r="V380" s="492"/>
    </row>
    <row r="381" spans="2:22" s="284" customFormat="1" ht="64.900000000000006" customHeight="1">
      <c r="B381" s="100" t="s">
        <v>441</v>
      </c>
      <c r="C381" s="165" t="s">
        <v>442</v>
      </c>
      <c r="D381" s="163" t="s">
        <v>466</v>
      </c>
      <c r="E381" s="228"/>
      <c r="F381" s="61">
        <v>712103</v>
      </c>
      <c r="G381" s="373"/>
      <c r="I381" s="380">
        <v>2</v>
      </c>
      <c r="J381" s="96">
        <f t="shared" si="108"/>
        <v>1424206</v>
      </c>
      <c r="L381" s="374"/>
      <c r="M381" s="96">
        <f t="shared" si="109"/>
        <v>0</v>
      </c>
      <c r="O381" s="374">
        <v>2</v>
      </c>
      <c r="P381" s="329">
        <f t="shared" si="107"/>
        <v>1424206</v>
      </c>
      <c r="R381" s="374">
        <f t="shared" si="110"/>
        <v>2</v>
      </c>
      <c r="S381" s="468">
        <f t="shared" si="111"/>
        <v>1424206</v>
      </c>
      <c r="T381" s="203">
        <f t="shared" si="112"/>
        <v>1</v>
      </c>
      <c r="V381" s="492"/>
    </row>
    <row r="382" spans="2:22" s="284" customFormat="1" ht="64.900000000000006" customHeight="1">
      <c r="B382" s="100" t="s">
        <v>443</v>
      </c>
      <c r="C382" s="165" t="s">
        <v>487</v>
      </c>
      <c r="D382" s="163" t="s">
        <v>466</v>
      </c>
      <c r="E382" s="228"/>
      <c r="F382" s="61">
        <v>54362</v>
      </c>
      <c r="G382" s="373"/>
      <c r="I382" s="380">
        <v>2</v>
      </c>
      <c r="J382" s="96">
        <f t="shared" si="108"/>
        <v>108724</v>
      </c>
      <c r="L382" s="374"/>
      <c r="M382" s="96">
        <f t="shared" si="109"/>
        <v>0</v>
      </c>
      <c r="O382" s="374">
        <v>2</v>
      </c>
      <c r="P382" s="329">
        <f t="shared" si="107"/>
        <v>108724</v>
      </c>
      <c r="R382" s="374">
        <f t="shared" si="110"/>
        <v>2</v>
      </c>
      <c r="S382" s="468">
        <f t="shared" si="111"/>
        <v>108724</v>
      </c>
      <c r="T382" s="203">
        <f t="shared" si="112"/>
        <v>1</v>
      </c>
      <c r="V382" s="492"/>
    </row>
    <row r="383" spans="2:22" s="284" customFormat="1" ht="64.900000000000006" customHeight="1">
      <c r="B383" s="100" t="s">
        <v>444</v>
      </c>
      <c r="C383" s="165" t="s">
        <v>445</v>
      </c>
      <c r="D383" s="163" t="s">
        <v>466</v>
      </c>
      <c r="E383" s="228"/>
      <c r="F383" s="61">
        <v>55311</v>
      </c>
      <c r="G383" s="373"/>
      <c r="I383" s="380">
        <v>4</v>
      </c>
      <c r="J383" s="96">
        <f t="shared" si="108"/>
        <v>221244</v>
      </c>
      <c r="L383" s="374"/>
      <c r="M383" s="96">
        <f t="shared" si="109"/>
        <v>0</v>
      </c>
      <c r="O383" s="374">
        <v>4</v>
      </c>
      <c r="P383" s="329">
        <f t="shared" si="107"/>
        <v>221244</v>
      </c>
      <c r="R383" s="374">
        <f t="shared" si="110"/>
        <v>4</v>
      </c>
      <c r="S383" s="468">
        <f t="shared" si="111"/>
        <v>221244</v>
      </c>
      <c r="T383" s="203">
        <f t="shared" si="112"/>
        <v>1</v>
      </c>
      <c r="V383" s="492"/>
    </row>
    <row r="384" spans="2:22" s="284" customFormat="1" ht="64.900000000000006" customHeight="1">
      <c r="B384" s="100" t="s">
        <v>447</v>
      </c>
      <c r="C384" s="165" t="s">
        <v>446</v>
      </c>
      <c r="D384" s="163" t="s">
        <v>466</v>
      </c>
      <c r="E384" s="228"/>
      <c r="F384" s="61">
        <v>87382</v>
      </c>
      <c r="G384" s="373"/>
      <c r="I384" s="380">
        <v>6</v>
      </c>
      <c r="J384" s="96">
        <f t="shared" si="108"/>
        <v>524292</v>
      </c>
      <c r="L384" s="374"/>
      <c r="M384" s="96">
        <f t="shared" si="109"/>
        <v>0</v>
      </c>
      <c r="O384" s="374">
        <v>6</v>
      </c>
      <c r="P384" s="329">
        <f t="shared" si="107"/>
        <v>524292</v>
      </c>
      <c r="R384" s="374">
        <f t="shared" si="110"/>
        <v>6</v>
      </c>
      <c r="S384" s="468">
        <f t="shared" si="111"/>
        <v>524292</v>
      </c>
      <c r="T384" s="203">
        <f t="shared" si="112"/>
        <v>1</v>
      </c>
      <c r="V384" s="492"/>
    </row>
    <row r="385" spans="2:22" s="284" customFormat="1" ht="64.900000000000006" customHeight="1">
      <c r="B385" s="100" t="s">
        <v>448</v>
      </c>
      <c r="C385" s="165" t="s">
        <v>449</v>
      </c>
      <c r="D385" s="163" t="s">
        <v>466</v>
      </c>
      <c r="E385" s="228"/>
      <c r="F385" s="61">
        <v>2635455</v>
      </c>
      <c r="G385" s="373"/>
      <c r="I385" s="380">
        <v>1</v>
      </c>
      <c r="J385" s="96">
        <f t="shared" si="108"/>
        <v>2635455</v>
      </c>
      <c r="L385" s="374"/>
      <c r="M385" s="96">
        <f t="shared" si="109"/>
        <v>0</v>
      </c>
      <c r="O385" s="374">
        <v>1</v>
      </c>
      <c r="P385" s="329">
        <f t="shared" si="107"/>
        <v>2635455</v>
      </c>
      <c r="R385" s="374">
        <f t="shared" si="110"/>
        <v>1</v>
      </c>
      <c r="S385" s="468">
        <f t="shared" si="111"/>
        <v>2635455</v>
      </c>
      <c r="T385" s="203">
        <f t="shared" si="112"/>
        <v>1</v>
      </c>
      <c r="V385" s="492"/>
    </row>
    <row r="386" spans="2:22" s="284" customFormat="1" ht="64.900000000000006" customHeight="1">
      <c r="B386" s="100" t="s">
        <v>450</v>
      </c>
      <c r="C386" s="165" t="s">
        <v>451</v>
      </c>
      <c r="D386" s="163" t="s">
        <v>466</v>
      </c>
      <c r="E386" s="228"/>
      <c r="F386" s="61">
        <v>118785</v>
      </c>
      <c r="G386" s="373"/>
      <c r="I386" s="380">
        <v>32</v>
      </c>
      <c r="J386" s="96">
        <f t="shared" si="108"/>
        <v>3801120</v>
      </c>
      <c r="L386" s="374"/>
      <c r="M386" s="96">
        <f t="shared" si="109"/>
        <v>0</v>
      </c>
      <c r="O386" s="374">
        <v>32</v>
      </c>
      <c r="P386" s="329">
        <f t="shared" si="107"/>
        <v>3801120</v>
      </c>
      <c r="R386" s="374">
        <f t="shared" si="110"/>
        <v>32</v>
      </c>
      <c r="S386" s="468">
        <f t="shared" si="111"/>
        <v>3801120</v>
      </c>
      <c r="T386" s="203">
        <f t="shared" si="112"/>
        <v>1</v>
      </c>
      <c r="V386" s="492"/>
    </row>
    <row r="387" spans="2:22" s="284" customFormat="1" ht="64.900000000000006" customHeight="1">
      <c r="B387" s="162" t="s">
        <v>452</v>
      </c>
      <c r="C387" s="165" t="s">
        <v>453</v>
      </c>
      <c r="D387" s="163" t="s">
        <v>466</v>
      </c>
      <c r="E387" s="228"/>
      <c r="F387" s="61">
        <v>104385</v>
      </c>
      <c r="G387" s="373"/>
      <c r="I387" s="380">
        <v>9</v>
      </c>
      <c r="J387" s="96">
        <f t="shared" si="108"/>
        <v>939465</v>
      </c>
      <c r="L387" s="374"/>
      <c r="M387" s="96">
        <f t="shared" si="109"/>
        <v>0</v>
      </c>
      <c r="O387" s="374">
        <v>9</v>
      </c>
      <c r="P387" s="329">
        <f t="shared" si="107"/>
        <v>939465</v>
      </c>
      <c r="R387" s="374">
        <f t="shared" si="110"/>
        <v>9</v>
      </c>
      <c r="S387" s="468">
        <f t="shared" si="111"/>
        <v>939465</v>
      </c>
      <c r="T387" s="203">
        <f t="shared" si="112"/>
        <v>1</v>
      </c>
      <c r="V387" s="492"/>
    </row>
    <row r="388" spans="2:22" s="284" customFormat="1" ht="64.900000000000006" customHeight="1">
      <c r="B388" s="162" t="s">
        <v>455</v>
      </c>
      <c r="C388" s="165" t="s">
        <v>454</v>
      </c>
      <c r="D388" s="163" t="s">
        <v>466</v>
      </c>
      <c r="E388" s="228"/>
      <c r="F388" s="61">
        <v>111285</v>
      </c>
      <c r="G388" s="373"/>
      <c r="I388" s="380">
        <v>43</v>
      </c>
      <c r="J388" s="96">
        <f t="shared" si="108"/>
        <v>4785255</v>
      </c>
      <c r="L388" s="374"/>
      <c r="M388" s="96">
        <f t="shared" si="109"/>
        <v>0</v>
      </c>
      <c r="O388" s="374">
        <v>43</v>
      </c>
      <c r="P388" s="329">
        <f t="shared" si="107"/>
        <v>4785255</v>
      </c>
      <c r="R388" s="374">
        <f t="shared" si="110"/>
        <v>43</v>
      </c>
      <c r="S388" s="468">
        <f t="shared" si="111"/>
        <v>4785255</v>
      </c>
      <c r="T388" s="203">
        <f t="shared" si="112"/>
        <v>1</v>
      </c>
      <c r="V388" s="492"/>
    </row>
    <row r="389" spans="2:22" s="284" customFormat="1" ht="64.900000000000006" customHeight="1">
      <c r="B389" s="162" t="s">
        <v>479</v>
      </c>
      <c r="C389" s="165" t="s">
        <v>467</v>
      </c>
      <c r="D389" s="163" t="s">
        <v>4</v>
      </c>
      <c r="E389" s="228"/>
      <c r="F389" s="61">
        <v>529188</v>
      </c>
      <c r="G389" s="373"/>
      <c r="I389" s="380">
        <v>118.45</v>
      </c>
      <c r="J389" s="96">
        <f t="shared" si="108"/>
        <v>62682318.600000001</v>
      </c>
      <c r="L389" s="374"/>
      <c r="M389" s="96">
        <f t="shared" si="109"/>
        <v>0</v>
      </c>
      <c r="O389" s="374">
        <v>118.45</v>
      </c>
      <c r="P389" s="329">
        <f t="shared" si="107"/>
        <v>62682318.600000001</v>
      </c>
      <c r="R389" s="374">
        <f t="shared" si="110"/>
        <v>118.45</v>
      </c>
      <c r="S389" s="468">
        <f t="shared" si="111"/>
        <v>62682318.600000001</v>
      </c>
      <c r="T389" s="203">
        <f t="shared" si="112"/>
        <v>1</v>
      </c>
      <c r="V389" s="492"/>
    </row>
    <row r="390" spans="2:22" s="284" customFormat="1" ht="64.900000000000006" customHeight="1">
      <c r="B390" s="162" t="s">
        <v>456</v>
      </c>
      <c r="C390" s="165" t="s">
        <v>457</v>
      </c>
      <c r="D390" s="163" t="s">
        <v>466</v>
      </c>
      <c r="E390" s="228"/>
      <c r="F390" s="61">
        <v>2718873</v>
      </c>
      <c r="G390" s="373"/>
      <c r="I390" s="380">
        <v>3</v>
      </c>
      <c r="J390" s="96">
        <f t="shared" si="108"/>
        <v>8156619</v>
      </c>
      <c r="L390" s="374"/>
      <c r="M390" s="96">
        <f t="shared" si="109"/>
        <v>0</v>
      </c>
      <c r="O390" s="374">
        <v>3</v>
      </c>
      <c r="P390" s="329">
        <f t="shared" si="107"/>
        <v>8156619</v>
      </c>
      <c r="R390" s="374">
        <f t="shared" si="110"/>
        <v>3</v>
      </c>
      <c r="S390" s="468">
        <f t="shared" si="111"/>
        <v>8156619</v>
      </c>
      <c r="T390" s="203">
        <f t="shared" si="112"/>
        <v>1</v>
      </c>
      <c r="V390" s="492"/>
    </row>
    <row r="391" spans="2:22" s="284" customFormat="1" ht="64.900000000000006" customHeight="1">
      <c r="B391" s="162" t="s">
        <v>458</v>
      </c>
      <c r="C391" s="165" t="s">
        <v>459</v>
      </c>
      <c r="D391" s="163" t="s">
        <v>117</v>
      </c>
      <c r="E391" s="228"/>
      <c r="F391" s="61">
        <v>6913931</v>
      </c>
      <c r="G391" s="373"/>
      <c r="I391" s="380">
        <v>2</v>
      </c>
      <c r="J391" s="96">
        <f t="shared" si="108"/>
        <v>13827862</v>
      </c>
      <c r="L391" s="374"/>
      <c r="M391" s="96">
        <f t="shared" si="109"/>
        <v>0</v>
      </c>
      <c r="O391" s="374">
        <v>2</v>
      </c>
      <c r="P391" s="329">
        <f t="shared" si="107"/>
        <v>13827862</v>
      </c>
      <c r="R391" s="374">
        <f t="shared" si="110"/>
        <v>2</v>
      </c>
      <c r="S391" s="468">
        <f t="shared" si="111"/>
        <v>13827862</v>
      </c>
      <c r="T391" s="203">
        <f t="shared" si="112"/>
        <v>1</v>
      </c>
      <c r="V391" s="492"/>
    </row>
    <row r="392" spans="2:22" s="284" customFormat="1" ht="64.900000000000006" customHeight="1">
      <c r="B392" s="100" t="s">
        <v>460</v>
      </c>
      <c r="C392" s="165" t="s">
        <v>480</v>
      </c>
      <c r="D392" s="163" t="s">
        <v>101</v>
      </c>
      <c r="E392" s="228"/>
      <c r="F392" s="61">
        <v>10073</v>
      </c>
      <c r="G392" s="373"/>
      <c r="I392" s="380">
        <v>717.43</v>
      </c>
      <c r="J392" s="96">
        <f t="shared" si="108"/>
        <v>7226672.3899999997</v>
      </c>
      <c r="L392" s="374"/>
      <c r="M392" s="96">
        <f t="shared" si="109"/>
        <v>0</v>
      </c>
      <c r="O392" s="374">
        <v>717.43</v>
      </c>
      <c r="P392" s="329">
        <f t="shared" si="107"/>
        <v>7226672.3899999997</v>
      </c>
      <c r="R392" s="374">
        <f t="shared" si="110"/>
        <v>717.43</v>
      </c>
      <c r="S392" s="468">
        <f t="shared" si="111"/>
        <v>7226672.3899999997</v>
      </c>
      <c r="T392" s="203">
        <f t="shared" si="112"/>
        <v>1</v>
      </c>
      <c r="V392" s="492"/>
    </row>
    <row r="393" spans="2:22" s="284" customFormat="1" ht="64.900000000000006" customHeight="1">
      <c r="B393" s="100" t="s">
        <v>461</v>
      </c>
      <c r="C393" s="165" t="s">
        <v>462</v>
      </c>
      <c r="D393" s="163" t="s">
        <v>117</v>
      </c>
      <c r="E393" s="228"/>
      <c r="F393" s="61">
        <v>109935</v>
      </c>
      <c r="G393" s="373"/>
      <c r="I393" s="380">
        <v>12</v>
      </c>
      <c r="J393" s="96">
        <f t="shared" si="108"/>
        <v>1319220</v>
      </c>
      <c r="L393" s="374"/>
      <c r="M393" s="96">
        <f t="shared" si="109"/>
        <v>0</v>
      </c>
      <c r="O393" s="374">
        <v>12</v>
      </c>
      <c r="P393" s="329">
        <f t="shared" si="107"/>
        <v>1319220</v>
      </c>
      <c r="R393" s="374">
        <f t="shared" si="110"/>
        <v>12</v>
      </c>
      <c r="S393" s="468">
        <f t="shared" si="111"/>
        <v>1319220</v>
      </c>
      <c r="T393" s="203">
        <f t="shared" si="112"/>
        <v>1</v>
      </c>
      <c r="V393" s="492"/>
    </row>
    <row r="394" spans="2:22" s="284" customFormat="1" ht="64.900000000000006" customHeight="1">
      <c r="B394" s="100" t="s">
        <v>464</v>
      </c>
      <c r="C394" s="165" t="s">
        <v>465</v>
      </c>
      <c r="D394" s="163" t="s">
        <v>117</v>
      </c>
      <c r="E394" s="228"/>
      <c r="F394" s="61">
        <v>16651</v>
      </c>
      <c r="G394" s="373"/>
      <c r="I394" s="380">
        <v>326</v>
      </c>
      <c r="J394" s="96">
        <f t="shared" si="108"/>
        <v>5428226</v>
      </c>
      <c r="L394" s="374"/>
      <c r="M394" s="96">
        <f t="shared" si="109"/>
        <v>0</v>
      </c>
      <c r="O394" s="374">
        <v>271</v>
      </c>
      <c r="P394" s="329">
        <f t="shared" si="107"/>
        <v>4512421</v>
      </c>
      <c r="R394" s="374">
        <f t="shared" si="110"/>
        <v>271</v>
      </c>
      <c r="S394" s="468">
        <f t="shared" si="111"/>
        <v>4512421</v>
      </c>
      <c r="T394" s="203">
        <f t="shared" si="112"/>
        <v>0.83128834355828218</v>
      </c>
      <c r="V394" s="492"/>
    </row>
    <row r="395" spans="2:22" s="284" customFormat="1" ht="64.900000000000006" customHeight="1">
      <c r="B395" s="100" t="s">
        <v>481</v>
      </c>
      <c r="C395" s="165" t="s">
        <v>482</v>
      </c>
      <c r="D395" s="163" t="s">
        <v>3</v>
      </c>
      <c r="E395" s="228"/>
      <c r="F395" s="61">
        <v>57255</v>
      </c>
      <c r="G395" s="373"/>
      <c r="I395" s="380">
        <v>245.8</v>
      </c>
      <c r="J395" s="96">
        <f t="shared" si="108"/>
        <v>14073279</v>
      </c>
      <c r="L395" s="374"/>
      <c r="M395" s="96">
        <f t="shared" si="109"/>
        <v>0</v>
      </c>
      <c r="O395" s="374">
        <v>245.8</v>
      </c>
      <c r="P395" s="329">
        <f t="shared" si="107"/>
        <v>14073279</v>
      </c>
      <c r="R395" s="374">
        <f t="shared" si="110"/>
        <v>245.8</v>
      </c>
      <c r="S395" s="468">
        <f t="shared" si="111"/>
        <v>14073279</v>
      </c>
      <c r="T395" s="203">
        <f t="shared" si="112"/>
        <v>1</v>
      </c>
      <c r="V395" s="492"/>
    </row>
    <row r="396" spans="2:22" s="284" customFormat="1" ht="64.900000000000006" customHeight="1">
      <c r="B396" s="100" t="s">
        <v>483</v>
      </c>
      <c r="C396" s="165" t="s">
        <v>488</v>
      </c>
      <c r="D396" s="163" t="s">
        <v>3</v>
      </c>
      <c r="E396" s="228"/>
      <c r="F396" s="167">
        <v>375</v>
      </c>
      <c r="G396" s="373"/>
      <c r="I396" s="380">
        <v>1910</v>
      </c>
      <c r="J396" s="96">
        <f t="shared" si="108"/>
        <v>716250</v>
      </c>
      <c r="L396" s="374"/>
      <c r="M396" s="96">
        <f t="shared" si="109"/>
        <v>0</v>
      </c>
      <c r="O396" s="374">
        <v>1910</v>
      </c>
      <c r="P396" s="329">
        <f t="shared" si="107"/>
        <v>716250</v>
      </c>
      <c r="R396" s="374">
        <f t="shared" si="110"/>
        <v>1910</v>
      </c>
      <c r="S396" s="468">
        <f t="shared" si="111"/>
        <v>716250</v>
      </c>
      <c r="T396" s="203">
        <f>+S396/J396</f>
        <v>1</v>
      </c>
      <c r="V396" s="492"/>
    </row>
    <row r="397" spans="2:22" s="284" customFormat="1" ht="64.900000000000006" customHeight="1">
      <c r="B397" s="100" t="s">
        <v>468</v>
      </c>
      <c r="C397" s="165" t="s">
        <v>484</v>
      </c>
      <c r="D397" s="163" t="s">
        <v>3</v>
      </c>
      <c r="E397" s="228"/>
      <c r="F397" s="61">
        <v>510</v>
      </c>
      <c r="G397" s="373"/>
      <c r="I397" s="380">
        <v>1910</v>
      </c>
      <c r="J397" s="96">
        <f t="shared" si="108"/>
        <v>974100</v>
      </c>
      <c r="L397" s="374"/>
      <c r="M397" s="96">
        <f t="shared" si="109"/>
        <v>0</v>
      </c>
      <c r="O397" s="374">
        <v>1910</v>
      </c>
      <c r="P397" s="329">
        <f t="shared" si="107"/>
        <v>974100</v>
      </c>
      <c r="R397" s="374">
        <f t="shared" si="110"/>
        <v>1910</v>
      </c>
      <c r="S397" s="468">
        <f t="shared" si="111"/>
        <v>974100</v>
      </c>
      <c r="T397" s="203">
        <f>+S397/J397</f>
        <v>1</v>
      </c>
      <c r="V397" s="492"/>
    </row>
    <row r="398" spans="2:22" s="284" customFormat="1" ht="64.900000000000006" customHeight="1">
      <c r="B398" s="162" t="s">
        <v>485</v>
      </c>
      <c r="C398" s="172" t="s">
        <v>489</v>
      </c>
      <c r="D398" s="170" t="s">
        <v>3</v>
      </c>
      <c r="E398" s="228"/>
      <c r="F398" s="60">
        <v>1286</v>
      </c>
      <c r="G398" s="247"/>
      <c r="I398" s="433">
        <v>25947</v>
      </c>
      <c r="J398" s="96">
        <f t="shared" si="108"/>
        <v>33367842</v>
      </c>
      <c r="L398" s="374"/>
      <c r="M398" s="96">
        <f t="shared" si="109"/>
        <v>0</v>
      </c>
      <c r="O398" s="374">
        <v>24411.59</v>
      </c>
      <c r="P398" s="329">
        <f t="shared" si="107"/>
        <v>31393304.739999998</v>
      </c>
      <c r="R398" s="374">
        <f t="shared" si="110"/>
        <v>24411.59</v>
      </c>
      <c r="S398" s="468">
        <f t="shared" si="111"/>
        <v>31393304.739999998</v>
      </c>
      <c r="T398" s="203">
        <f t="shared" ref="T398:T404" si="113">+S398/J398</f>
        <v>0.94082514356187608</v>
      </c>
      <c r="V398" s="492"/>
    </row>
    <row r="399" spans="2:22" s="284" customFormat="1" ht="64.900000000000006" customHeight="1">
      <c r="B399" s="429" t="s">
        <v>486</v>
      </c>
      <c r="C399" s="430" t="s">
        <v>492</v>
      </c>
      <c r="D399" s="431" t="s">
        <v>466</v>
      </c>
      <c r="E399" s="414"/>
      <c r="F399" s="415">
        <v>472637</v>
      </c>
      <c r="G399" s="416"/>
      <c r="I399" s="434">
        <v>308</v>
      </c>
      <c r="J399" s="96">
        <f t="shared" si="108"/>
        <v>145572196</v>
      </c>
      <c r="L399" s="390"/>
      <c r="M399" s="96">
        <f t="shared" si="109"/>
        <v>0</v>
      </c>
      <c r="O399" s="390">
        <v>26</v>
      </c>
      <c r="P399" s="329">
        <f t="shared" si="107"/>
        <v>12288562</v>
      </c>
      <c r="R399" s="374">
        <f t="shared" si="110"/>
        <v>26</v>
      </c>
      <c r="S399" s="468">
        <f t="shared" si="111"/>
        <v>12288562</v>
      </c>
      <c r="T399" s="203">
        <f t="shared" si="113"/>
        <v>8.4415584415584416E-2</v>
      </c>
      <c r="V399" s="492"/>
    </row>
    <row r="400" spans="2:22" s="284" customFormat="1" ht="64.900000000000006" customHeight="1">
      <c r="B400" s="429" t="s">
        <v>493</v>
      </c>
      <c r="C400" s="430" t="s">
        <v>494</v>
      </c>
      <c r="D400" s="431" t="s">
        <v>101</v>
      </c>
      <c r="E400" s="414"/>
      <c r="F400" s="415">
        <v>133076</v>
      </c>
      <c r="G400" s="416"/>
      <c r="I400" s="434">
        <v>319.39999999999998</v>
      </c>
      <c r="J400" s="96">
        <f t="shared" si="108"/>
        <v>42504474.399999999</v>
      </c>
      <c r="L400" s="390"/>
      <c r="M400" s="96">
        <f t="shared" si="109"/>
        <v>0</v>
      </c>
      <c r="O400" s="390">
        <v>319.39999999999998</v>
      </c>
      <c r="P400" s="329">
        <f t="shared" si="107"/>
        <v>42504474.399999999</v>
      </c>
      <c r="R400" s="374">
        <f t="shared" si="110"/>
        <v>319.39999999999998</v>
      </c>
      <c r="S400" s="468">
        <f t="shared" si="111"/>
        <v>42504474.399999999</v>
      </c>
      <c r="T400" s="203">
        <f t="shared" si="113"/>
        <v>1</v>
      </c>
      <c r="V400" s="492"/>
    </row>
    <row r="401" spans="2:22" s="284" customFormat="1" ht="64.900000000000006" customHeight="1">
      <c r="B401" s="429" t="s">
        <v>495</v>
      </c>
      <c r="C401" s="430" t="s">
        <v>496</v>
      </c>
      <c r="D401" s="431" t="s">
        <v>466</v>
      </c>
      <c r="E401" s="414"/>
      <c r="F401" s="415">
        <v>19200229</v>
      </c>
      <c r="G401" s="416"/>
      <c r="I401" s="434">
        <v>1</v>
      </c>
      <c r="J401" s="96">
        <f t="shared" si="108"/>
        <v>19200229</v>
      </c>
      <c r="L401" s="390"/>
      <c r="M401" s="96">
        <f t="shared" si="109"/>
        <v>0</v>
      </c>
      <c r="O401" s="390">
        <v>1</v>
      </c>
      <c r="P401" s="329">
        <f t="shared" si="107"/>
        <v>19200229</v>
      </c>
      <c r="R401" s="374">
        <f t="shared" si="110"/>
        <v>1</v>
      </c>
      <c r="S401" s="468">
        <f t="shared" si="111"/>
        <v>19200229</v>
      </c>
      <c r="T401" s="203">
        <f t="shared" si="113"/>
        <v>1</v>
      </c>
      <c r="V401" s="492"/>
    </row>
    <row r="402" spans="2:22" s="284" customFormat="1" ht="64.900000000000006" customHeight="1">
      <c r="B402" s="429" t="s">
        <v>497</v>
      </c>
      <c r="C402" s="430" t="s">
        <v>498</v>
      </c>
      <c r="D402" s="431" t="s">
        <v>466</v>
      </c>
      <c r="E402" s="414"/>
      <c r="F402" s="415">
        <v>5368724</v>
      </c>
      <c r="G402" s="416"/>
      <c r="I402" s="434">
        <v>1</v>
      </c>
      <c r="J402" s="96">
        <f t="shared" si="108"/>
        <v>5368724</v>
      </c>
      <c r="L402" s="390"/>
      <c r="M402" s="96">
        <f t="shared" si="109"/>
        <v>0</v>
      </c>
      <c r="O402" s="390">
        <v>1</v>
      </c>
      <c r="P402" s="329">
        <f t="shared" si="107"/>
        <v>5368724</v>
      </c>
      <c r="R402" s="374">
        <f t="shared" si="110"/>
        <v>1</v>
      </c>
      <c r="S402" s="468">
        <f t="shared" si="111"/>
        <v>5368724</v>
      </c>
      <c r="T402" s="203">
        <f t="shared" si="113"/>
        <v>1</v>
      </c>
      <c r="V402" s="492"/>
    </row>
    <row r="403" spans="2:22" s="284" customFormat="1" ht="64.900000000000006" customHeight="1">
      <c r="B403" s="429" t="s">
        <v>499</v>
      </c>
      <c r="C403" s="430" t="s">
        <v>500</v>
      </c>
      <c r="D403" s="431" t="s">
        <v>466</v>
      </c>
      <c r="E403" s="414"/>
      <c r="F403" s="415">
        <v>1645176</v>
      </c>
      <c r="G403" s="416"/>
      <c r="I403" s="434">
        <v>1</v>
      </c>
      <c r="J403" s="96">
        <f t="shared" si="108"/>
        <v>1645176</v>
      </c>
      <c r="L403" s="390"/>
      <c r="M403" s="96">
        <f t="shared" si="109"/>
        <v>0</v>
      </c>
      <c r="O403" s="390">
        <v>1</v>
      </c>
      <c r="P403" s="329">
        <f t="shared" si="107"/>
        <v>1645176</v>
      </c>
      <c r="R403" s="374">
        <f t="shared" si="110"/>
        <v>1</v>
      </c>
      <c r="S403" s="468">
        <f t="shared" si="111"/>
        <v>1645176</v>
      </c>
      <c r="T403" s="203">
        <f t="shared" si="113"/>
        <v>1</v>
      </c>
      <c r="V403" s="492"/>
    </row>
    <row r="404" spans="2:22" s="284" customFormat="1" ht="64.900000000000006" customHeight="1">
      <c r="B404" s="429" t="s">
        <v>501</v>
      </c>
      <c r="C404" s="430" t="s">
        <v>502</v>
      </c>
      <c r="D404" s="431" t="s">
        <v>466</v>
      </c>
      <c r="E404" s="414"/>
      <c r="F404" s="415">
        <v>2093088</v>
      </c>
      <c r="G404" s="416"/>
      <c r="I404" s="434">
        <v>1</v>
      </c>
      <c r="J404" s="96">
        <f t="shared" si="108"/>
        <v>2093088</v>
      </c>
      <c r="L404" s="390"/>
      <c r="M404" s="96">
        <f t="shared" si="109"/>
        <v>0</v>
      </c>
      <c r="O404" s="390">
        <v>1</v>
      </c>
      <c r="P404" s="329">
        <f t="shared" si="107"/>
        <v>2093088</v>
      </c>
      <c r="R404" s="374">
        <f t="shared" si="110"/>
        <v>1</v>
      </c>
      <c r="S404" s="468">
        <f t="shared" si="111"/>
        <v>2093088</v>
      </c>
      <c r="T404" s="203">
        <f t="shared" si="113"/>
        <v>1</v>
      </c>
      <c r="V404" s="492"/>
    </row>
    <row r="405" spans="2:22" s="284" customFormat="1" ht="64.900000000000006" customHeight="1" thickBot="1">
      <c r="B405" s="101" t="s">
        <v>503</v>
      </c>
      <c r="C405" s="166" t="s">
        <v>504</v>
      </c>
      <c r="D405" s="164" t="s">
        <v>466</v>
      </c>
      <c r="E405" s="235"/>
      <c r="F405" s="82">
        <v>1590508</v>
      </c>
      <c r="G405" s="251"/>
      <c r="I405" s="435">
        <v>1</v>
      </c>
      <c r="J405" s="97">
        <f t="shared" si="108"/>
        <v>1590508</v>
      </c>
      <c r="L405" s="375"/>
      <c r="M405" s="97">
        <f>+L405*F405</f>
        <v>0</v>
      </c>
      <c r="O405" s="375">
        <v>1</v>
      </c>
      <c r="P405" s="348">
        <f>+O405*F405</f>
        <v>1590508</v>
      </c>
      <c r="R405" s="375">
        <f t="shared" si="110"/>
        <v>1</v>
      </c>
      <c r="S405" s="469">
        <f>+R405*F405</f>
        <v>1590508</v>
      </c>
      <c r="T405" s="213">
        <f>+S405/J405</f>
        <v>1</v>
      </c>
      <c r="V405" s="492"/>
    </row>
    <row r="406" spans="2:22" ht="12" customHeight="1">
      <c r="B406" s="121"/>
      <c r="C406" s="122"/>
      <c r="D406" s="121"/>
      <c r="E406" s="30"/>
      <c r="F406" s="123"/>
      <c r="G406" s="112"/>
      <c r="I406" s="124"/>
      <c r="J406" s="116"/>
      <c r="L406" s="41"/>
      <c r="M406" s="119"/>
      <c r="O406" s="114"/>
      <c r="P406" s="120"/>
      <c r="R406" s="125"/>
      <c r="S406" s="120"/>
      <c r="T406" s="53"/>
    </row>
    <row r="407" spans="2:22" ht="16.149999999999999" customHeight="1" thickBot="1">
      <c r="G407" s="126"/>
    </row>
    <row r="408" spans="2:22" ht="39" customHeight="1" thickBot="1">
      <c r="C408" s="735" t="s">
        <v>379</v>
      </c>
      <c r="D408" s="735"/>
      <c r="E408" s="735"/>
      <c r="F408" s="736"/>
      <c r="G408" s="183">
        <f>+G25+G29+G52+G73+G100+G110+G120+G136+G149+G159+G166+G276+G297</f>
        <v>24035028212.30444</v>
      </c>
      <c r="H408" s="176"/>
      <c r="I408" s="176"/>
      <c r="J408" s="184">
        <f>+J25+J29+J52+J73+J100+J110+J120+J136+J149+J159+J166+J276+J297+J368</f>
        <v>24035028212.299999</v>
      </c>
      <c r="K408" s="35"/>
      <c r="M408" s="184">
        <f>+ROUND((M25+M29+M52+M73+M100+M110+M120+M136+M149+M159+M166+M276+M297+M368),1)</f>
        <v>1397117258.7</v>
      </c>
      <c r="N408" s="176"/>
      <c r="O408" s="176"/>
      <c r="P408" s="184">
        <f>+ROUND((P25+P29+P52+P73+P100+P110+P120+P136+P149+P159+P166+P276+P297+P368),1)</f>
        <v>14946827594.4</v>
      </c>
      <c r="Q408" s="176"/>
      <c r="R408" s="177"/>
      <c r="S408" s="184">
        <f>+ROUND((S25+S29+S52+S73+S100+S110+S120+S136+S149+S159+S166+S276+S297+S368),1)</f>
        <v>16343944853.1</v>
      </c>
      <c r="T408" s="182">
        <f>+S408/G408</f>
        <v>0.68000522856606915</v>
      </c>
    </row>
    <row r="409" spans="2:22" ht="14.25" customHeight="1" thickBot="1">
      <c r="C409" s="176"/>
      <c r="D409" s="176"/>
      <c r="E409" s="176"/>
      <c r="F409" s="176"/>
      <c r="G409" s="185"/>
      <c r="H409" s="176"/>
      <c r="I409" s="176"/>
      <c r="J409" s="177"/>
      <c r="M409" s="178"/>
      <c r="N409" s="176"/>
      <c r="O409" s="176"/>
      <c r="P409" s="179"/>
      <c r="Q409" s="176"/>
      <c r="R409" s="177"/>
      <c r="S409" s="439"/>
      <c r="T409" s="45"/>
    </row>
    <row r="410" spans="2:22" ht="36" customHeight="1" thickBot="1">
      <c r="C410" s="735" t="s">
        <v>380</v>
      </c>
      <c r="D410" s="735"/>
      <c r="E410" s="735"/>
      <c r="F410" s="187">
        <v>0.28999999999999998</v>
      </c>
      <c r="G410" s="186">
        <f>+$F$410*G408</f>
        <v>6970158181.5682869</v>
      </c>
      <c r="H410" s="176"/>
      <c r="I410" s="176"/>
      <c r="J410" s="186">
        <f>+$F$410*J408</f>
        <v>6970158181.5669994</v>
      </c>
      <c r="M410" s="184">
        <f>+ROUND(($F$410*M408),1)</f>
        <v>405164005</v>
      </c>
      <c r="N410" s="176"/>
      <c r="O410" s="176"/>
      <c r="P410" s="184">
        <f>+ROUND(($F$410*P408),1)</f>
        <v>4334580002.3999996</v>
      </c>
      <c r="Q410" s="176"/>
      <c r="R410" s="177"/>
      <c r="S410" s="184">
        <f>+ROUND(($F$410*S408),1)</f>
        <v>4739744007.3999996</v>
      </c>
      <c r="T410" s="38"/>
    </row>
    <row r="411" spans="2:22" ht="12.6" customHeight="1" thickBot="1">
      <c r="C411" s="378"/>
      <c r="D411" s="378"/>
      <c r="E411" s="378"/>
      <c r="F411" s="436"/>
      <c r="G411" s="437"/>
      <c r="H411" s="176"/>
      <c r="I411" s="176"/>
      <c r="J411" s="437"/>
      <c r="M411" s="438"/>
      <c r="N411" s="176"/>
      <c r="O411" s="176"/>
      <c r="P411" s="439"/>
      <c r="Q411" s="176"/>
      <c r="R411" s="181"/>
      <c r="S411" s="439"/>
      <c r="T411" s="64"/>
    </row>
    <row r="412" spans="2:22" ht="41.25" customHeight="1" thickBot="1">
      <c r="C412" s="735" t="s">
        <v>381</v>
      </c>
      <c r="D412" s="735"/>
      <c r="E412" s="735"/>
      <c r="F412" s="188">
        <v>0.21</v>
      </c>
      <c r="G412" s="186">
        <f>+$F$412*G408</f>
        <v>5047355924.5839319</v>
      </c>
      <c r="H412" s="176"/>
      <c r="I412" s="176"/>
      <c r="J412" s="186">
        <f>+$F$412*J408</f>
        <v>5047355924.5829992</v>
      </c>
      <c r="M412" s="489">
        <f>+ROUND(($F$412*M408),2)</f>
        <v>293394624.32999998</v>
      </c>
      <c r="N412" s="176"/>
      <c r="O412" s="176"/>
      <c r="P412" s="184">
        <f>+ROUND(($F$412*P408),1)</f>
        <v>3138833794.8000002</v>
      </c>
      <c r="Q412" s="176"/>
      <c r="R412" s="177"/>
      <c r="S412" s="184">
        <f>+ROUND(($F$412*S408),1)</f>
        <v>3432228419.1999998</v>
      </c>
      <c r="T412" s="38"/>
    </row>
    <row r="413" spans="2:22" ht="13.9" customHeight="1" thickBot="1">
      <c r="C413" s="378"/>
      <c r="D413" s="378"/>
      <c r="E413" s="378"/>
      <c r="F413" s="188"/>
      <c r="G413" s="437"/>
      <c r="H413" s="176"/>
      <c r="I413" s="176"/>
      <c r="J413" s="437"/>
      <c r="M413" s="490"/>
      <c r="N413" s="176"/>
      <c r="O413" s="176"/>
      <c r="P413" s="439"/>
      <c r="Q413" s="176"/>
      <c r="R413" s="181"/>
      <c r="S413" s="439"/>
      <c r="T413" s="64"/>
    </row>
    <row r="414" spans="2:22" ht="42" customHeight="1" thickBot="1">
      <c r="C414" s="735" t="s">
        <v>382</v>
      </c>
      <c r="D414" s="735"/>
      <c r="E414" s="735"/>
      <c r="F414" s="188">
        <v>0.03</v>
      </c>
      <c r="G414" s="186">
        <f>+$F$414*G408</f>
        <v>721050846.36913311</v>
      </c>
      <c r="H414" s="176"/>
      <c r="I414" s="176"/>
      <c r="J414" s="186">
        <f>+$F$414*J408</f>
        <v>721050846.36899996</v>
      </c>
      <c r="M414" s="489">
        <f>+ROUND(($F$414*M408),2)</f>
        <v>41913517.759999998</v>
      </c>
      <c r="N414" s="176"/>
      <c r="O414" s="176"/>
      <c r="P414" s="184">
        <f>+ROUND(($F$414*P408),1)</f>
        <v>448404827.80000001</v>
      </c>
      <c r="Q414" s="176"/>
      <c r="R414" s="177"/>
      <c r="S414" s="184">
        <f>+ROUND(($F$414*S408),1)</f>
        <v>490318345.60000002</v>
      </c>
      <c r="T414" s="38"/>
    </row>
    <row r="415" spans="2:22" ht="14.45" customHeight="1" thickBot="1">
      <c r="C415" s="378"/>
      <c r="D415" s="378"/>
      <c r="E415" s="378"/>
      <c r="F415" s="442"/>
      <c r="G415" s="437"/>
      <c r="H415" s="176"/>
      <c r="I415" s="176"/>
      <c r="J415" s="437"/>
      <c r="M415" s="490"/>
      <c r="N415" s="176"/>
      <c r="O415" s="176"/>
      <c r="P415" s="439"/>
      <c r="Q415" s="176"/>
      <c r="R415" s="177"/>
      <c r="S415" s="439"/>
      <c r="T415" s="64"/>
    </row>
    <row r="416" spans="2:22" ht="39" customHeight="1" thickBot="1">
      <c r="C416" s="735" t="s">
        <v>383</v>
      </c>
      <c r="D416" s="735"/>
      <c r="E416" s="735"/>
      <c r="F416" s="188">
        <v>0.05</v>
      </c>
      <c r="G416" s="186">
        <f>+$F$416*G408</f>
        <v>1201751410.615222</v>
      </c>
      <c r="H416" s="176"/>
      <c r="I416" s="176"/>
      <c r="J416" s="186">
        <f>+$F$416*J408</f>
        <v>1201751410.615</v>
      </c>
      <c r="M416" s="489">
        <f>+ROUND(($F$416*M408),2)</f>
        <v>69855862.939999998</v>
      </c>
      <c r="N416" s="176"/>
      <c r="O416" s="176"/>
      <c r="P416" s="184">
        <f>+ROUND(($F$416*P408),1)</f>
        <v>747341379.70000005</v>
      </c>
      <c r="Q416" s="176"/>
      <c r="R416" s="177"/>
      <c r="S416" s="184">
        <f>+ROUND(($F$416*S408),1)</f>
        <v>817197242.70000005</v>
      </c>
      <c r="T416" s="38"/>
    </row>
    <row r="417" spans="3:22" ht="19.149999999999999" customHeight="1" thickBot="1">
      <c r="C417" s="378"/>
      <c r="D417" s="378"/>
      <c r="E417" s="378"/>
      <c r="F417" s="442"/>
      <c r="G417" s="437"/>
      <c r="H417" s="176"/>
      <c r="I417" s="176"/>
      <c r="J417" s="437"/>
      <c r="M417" s="440"/>
      <c r="N417" s="176"/>
      <c r="O417" s="176"/>
      <c r="P417" s="441"/>
      <c r="Q417" s="176"/>
      <c r="R417" s="177"/>
      <c r="S417" s="441"/>
      <c r="T417" s="53"/>
    </row>
    <row r="418" spans="3:22" ht="36" customHeight="1" thickBot="1">
      <c r="C418" s="735" t="s">
        <v>384</v>
      </c>
      <c r="D418" s="735"/>
      <c r="E418" s="735"/>
      <c r="F418" s="736"/>
      <c r="G418" s="186">
        <v>1603710214</v>
      </c>
      <c r="H418" s="176"/>
      <c r="I418" s="176"/>
      <c r="J418" s="186">
        <v>1603710214</v>
      </c>
      <c r="M418" s="443"/>
      <c r="N418" s="176"/>
      <c r="O418" s="176"/>
      <c r="P418" s="180"/>
      <c r="Q418" s="176"/>
      <c r="R418" s="177"/>
      <c r="S418" s="181"/>
      <c r="T418" s="51"/>
    </row>
    <row r="419" spans="3:22" ht="19.149999999999999" customHeight="1" thickBot="1">
      <c r="C419" s="378"/>
      <c r="D419" s="378"/>
      <c r="E419" s="378"/>
      <c r="F419" s="378"/>
      <c r="G419" s="437"/>
      <c r="H419" s="176"/>
      <c r="I419" s="176"/>
      <c r="J419" s="437"/>
      <c r="M419" s="443"/>
      <c r="N419" s="176"/>
      <c r="O419" s="176"/>
      <c r="P419" s="180"/>
      <c r="Q419" s="176"/>
      <c r="R419" s="177"/>
      <c r="S419" s="181"/>
      <c r="T419" s="51"/>
    </row>
    <row r="420" spans="3:22" ht="36" customHeight="1" thickBot="1">
      <c r="C420" s="735" t="s">
        <v>385</v>
      </c>
      <c r="D420" s="735"/>
      <c r="E420" s="735"/>
      <c r="F420" s="736"/>
      <c r="G420" s="186">
        <f>G408+G410</f>
        <v>31005186393.872726</v>
      </c>
      <c r="H420" s="176"/>
      <c r="I420" s="176"/>
      <c r="J420" s="186">
        <f>+J408+J410</f>
        <v>31005186393.866997</v>
      </c>
      <c r="M420" s="50"/>
      <c r="P420" s="46"/>
      <c r="S420" s="36"/>
      <c r="T420" s="46"/>
    </row>
    <row r="421" spans="3:22" ht="22.15" customHeight="1" thickBot="1">
      <c r="C421" s="378"/>
      <c r="D421" s="378"/>
      <c r="E421" s="378"/>
      <c r="F421" s="378"/>
      <c r="G421" s="437"/>
      <c r="H421" s="176"/>
      <c r="I421" s="176"/>
      <c r="J421" s="437"/>
      <c r="M421" s="50"/>
      <c r="P421" s="46"/>
      <c r="S421" s="36"/>
      <c r="T421" s="46"/>
    </row>
    <row r="422" spans="3:22" ht="36" customHeight="1" thickBot="1">
      <c r="C422" s="735" t="s">
        <v>386</v>
      </c>
      <c r="D422" s="735"/>
      <c r="E422" s="735"/>
      <c r="F422" s="736"/>
      <c r="G422" s="186">
        <f>+G420+G418</f>
        <v>32608896607.872726</v>
      </c>
      <c r="H422" s="176"/>
      <c r="I422" s="176"/>
      <c r="J422" s="186">
        <f>+J420+J418</f>
        <v>32608896607.866997</v>
      </c>
      <c r="M422" s="50"/>
      <c r="P422" s="46"/>
      <c r="S422" s="36"/>
      <c r="T422" s="46"/>
    </row>
    <row r="423" spans="3:22" ht="19.5" customHeight="1" thickBot="1">
      <c r="D423" s="193"/>
      <c r="E423" s="193"/>
      <c r="F423" s="193"/>
      <c r="G423" s="49"/>
      <c r="J423" s="48"/>
      <c r="M423" s="47"/>
      <c r="P423" s="46"/>
      <c r="S423" s="36"/>
      <c r="T423" s="46"/>
    </row>
    <row r="424" spans="3:22" ht="34.5" customHeight="1" thickBot="1">
      <c r="I424" s="737" t="s">
        <v>387</v>
      </c>
      <c r="J424" s="737"/>
      <c r="K424" s="737"/>
      <c r="L424" s="738"/>
      <c r="M424" s="483">
        <f>ROUND((+M408+M410),1)</f>
        <v>1802281263.7</v>
      </c>
      <c r="P424" s="483">
        <f>ROUND((+P408+P410),1)</f>
        <v>19281407596.799999</v>
      </c>
      <c r="Q424" s="40"/>
      <c r="R424" s="43"/>
      <c r="S424" s="483">
        <f>ROUND((+S408+S410),1)</f>
        <v>21083688860.5</v>
      </c>
      <c r="T424" s="38"/>
    </row>
    <row r="425" spans="3:22" ht="12" customHeight="1" thickBot="1">
      <c r="I425" s="176"/>
      <c r="J425" s="189"/>
      <c r="K425" s="190"/>
      <c r="L425" s="466"/>
      <c r="M425" s="173"/>
      <c r="P425" s="174"/>
      <c r="Q425" s="40"/>
      <c r="R425" s="43"/>
      <c r="S425" s="175"/>
      <c r="T425" s="45"/>
    </row>
    <row r="426" spans="3:22" ht="36.6" customHeight="1" thickBot="1">
      <c r="I426" s="737" t="s">
        <v>388</v>
      </c>
      <c r="J426" s="737"/>
      <c r="K426" s="737"/>
      <c r="L426" s="738"/>
      <c r="M426" s="483">
        <f>+ROUND((M424*10%),1)</f>
        <v>180228126.40000001</v>
      </c>
      <c r="N426" s="484"/>
      <c r="O426" s="484"/>
      <c r="P426" s="483">
        <f>+ROUND((P424*10%),1)</f>
        <v>1928140759.7</v>
      </c>
      <c r="Q426" s="40"/>
      <c r="R426" s="43"/>
      <c r="S426" s="483">
        <f>+ROUND((S424*10%),1)</f>
        <v>2108368886.0999999</v>
      </c>
      <c r="T426" s="38"/>
    </row>
    <row r="427" spans="3:22" ht="18" customHeight="1" thickBot="1">
      <c r="C427" s="44"/>
      <c r="D427" s="44"/>
      <c r="I427" s="176"/>
      <c r="J427" s="189"/>
      <c r="K427" s="190"/>
      <c r="L427" s="458"/>
      <c r="M427" s="42"/>
      <c r="P427" s="41"/>
      <c r="Q427" s="40"/>
      <c r="R427" s="43"/>
      <c r="S427" s="42"/>
      <c r="T427" s="41"/>
    </row>
    <row r="428" spans="3:22" ht="40.5" customHeight="1" thickBot="1">
      <c r="I428" s="737" t="s">
        <v>389</v>
      </c>
      <c r="J428" s="737"/>
      <c r="K428" s="737"/>
      <c r="L428" s="738"/>
      <c r="M428" s="483">
        <f>+ROUND((M424-M426),1)</f>
        <v>1622053137.3</v>
      </c>
      <c r="N428" s="484"/>
      <c r="O428" s="485" t="s">
        <v>390</v>
      </c>
      <c r="P428" s="483">
        <f>+ROUND((P424-P426),1)</f>
        <v>17353266837.099998</v>
      </c>
      <c r="Q428" s="40"/>
      <c r="R428" s="39" t="s">
        <v>391</v>
      </c>
      <c r="S428" s="483">
        <f>+ROUND((S424-S426),1)</f>
        <v>18975319974.400002</v>
      </c>
      <c r="T428" s="38"/>
    </row>
    <row r="429" spans="3:22" ht="33" customHeight="1">
      <c r="S429" s="37"/>
    </row>
    <row r="430" spans="3:22" ht="409.15" customHeight="1">
      <c r="F430" s="727"/>
      <c r="G430" s="727"/>
      <c r="H430" s="727"/>
      <c r="K430" s="727"/>
      <c r="L430" s="727"/>
      <c r="M430" s="727"/>
      <c r="R430" s="727"/>
      <c r="S430" s="727"/>
      <c r="T430" s="727"/>
    </row>
    <row r="431" spans="3:22" ht="33" customHeight="1">
      <c r="C431" s="731" t="s">
        <v>516</v>
      </c>
      <c r="D431" s="731"/>
      <c r="E431" s="487"/>
      <c r="F431" s="731" t="s">
        <v>519</v>
      </c>
      <c r="G431" s="731"/>
      <c r="H431" s="731"/>
      <c r="I431" s="731"/>
      <c r="J431" s="731"/>
      <c r="K431" s="731"/>
      <c r="L431" s="731"/>
      <c r="M431" s="496"/>
      <c r="N431" s="730" t="s">
        <v>520</v>
      </c>
      <c r="O431" s="730"/>
      <c r="P431" s="730"/>
      <c r="Q431" s="730"/>
      <c r="R431" s="730"/>
      <c r="S431" s="730"/>
      <c r="T431" s="81"/>
      <c r="U431" s="81"/>
      <c r="V431" s="81"/>
    </row>
    <row r="432" spans="3:22" ht="28.5" customHeight="1">
      <c r="C432" s="732" t="s">
        <v>517</v>
      </c>
      <c r="D432" s="732"/>
      <c r="E432" s="487"/>
      <c r="F432" s="732" t="s">
        <v>518</v>
      </c>
      <c r="G432" s="732"/>
      <c r="H432" s="732"/>
      <c r="I432" s="732"/>
      <c r="J432" s="732"/>
      <c r="K432" s="732"/>
      <c r="L432" s="732"/>
      <c r="M432" s="496"/>
      <c r="N432" s="729" t="s">
        <v>521</v>
      </c>
      <c r="O432" s="729"/>
      <c r="P432" s="729"/>
      <c r="Q432" s="729"/>
      <c r="R432" s="729"/>
      <c r="S432" s="729"/>
      <c r="T432" s="81"/>
      <c r="U432" s="81"/>
      <c r="V432" s="81"/>
    </row>
    <row r="433" spans="3:20" ht="30" customHeight="1">
      <c r="C433" s="732" t="s">
        <v>7</v>
      </c>
      <c r="D433" s="732"/>
      <c r="E433" s="487"/>
      <c r="F433" s="732" t="s">
        <v>72</v>
      </c>
      <c r="G433" s="732"/>
      <c r="H433" s="732"/>
      <c r="I433" s="732"/>
      <c r="J433" s="732"/>
      <c r="K433" s="732"/>
      <c r="L433" s="732"/>
      <c r="M433" s="496"/>
      <c r="N433" s="729" t="str">
        <f>+C16</f>
        <v xml:space="preserve">CONSORCIO INTERCAMBIADOR LA TOMA NEIVA </v>
      </c>
      <c r="O433" s="729"/>
      <c r="P433" s="729"/>
      <c r="Q433" s="729"/>
      <c r="R433" s="729"/>
      <c r="S433" s="729"/>
      <c r="T433" s="33"/>
    </row>
    <row r="434" spans="3:20" ht="20.100000000000001" customHeight="1">
      <c r="K434" s="444"/>
      <c r="L434" s="446"/>
      <c r="M434" s="445"/>
      <c r="N434" s="444"/>
      <c r="O434" s="444"/>
      <c r="P434" s="446"/>
    </row>
    <row r="435" spans="3:20" ht="20.100000000000001" customHeight="1"/>
    <row r="436" spans="3:20" ht="20.100000000000001" customHeight="1"/>
    <row r="437" spans="3:20" ht="20.100000000000001" customHeight="1"/>
    <row r="438" spans="3:20" ht="20.100000000000001" customHeight="1"/>
    <row r="439" spans="3:20" ht="20.100000000000001" customHeight="1"/>
    <row r="440" spans="3:20" ht="20.100000000000001" customHeight="1"/>
    <row r="441" spans="3:20" ht="20.100000000000001" customHeight="1"/>
    <row r="442" spans="3:20" ht="20.100000000000001" customHeight="1"/>
    <row r="443" spans="3:20" ht="20.100000000000001" customHeight="1"/>
    <row r="444" spans="3:20" ht="20.100000000000001" customHeight="1"/>
    <row r="445" spans="3:20" ht="20.100000000000001" customHeight="1"/>
    <row r="446" spans="3:20" ht="20.100000000000001" customHeight="1"/>
    <row r="447" spans="3:20" ht="20.100000000000001" customHeight="1"/>
    <row r="448" spans="3:20" ht="20.100000000000001" customHeight="1"/>
    <row r="449" ht="20.100000000000001" customHeight="1"/>
    <row r="450" ht="20.100000000000001" customHeight="1"/>
    <row r="451" ht="20.100000000000001" customHeight="1"/>
    <row r="452" ht="20.100000000000001" customHeight="1"/>
    <row r="453" ht="20.100000000000001" customHeight="1"/>
    <row r="454" ht="20.100000000000001" customHeight="1"/>
    <row r="455" ht="20.100000000000001" customHeight="1"/>
    <row r="456" ht="20.100000000000001" customHeight="1"/>
    <row r="457" ht="20.100000000000001" customHeight="1"/>
    <row r="458" ht="20.100000000000001" customHeight="1"/>
    <row r="459" ht="20.100000000000001" customHeight="1"/>
    <row r="460" ht="20.100000000000001" customHeight="1"/>
    <row r="461" ht="20.100000000000001" customHeight="1"/>
    <row r="462" ht="20.100000000000001" customHeight="1"/>
    <row r="463" ht="20.100000000000001" customHeight="1"/>
    <row r="464" ht="20.100000000000001" customHeight="1"/>
    <row r="465" ht="20.100000000000001" customHeight="1"/>
    <row r="466" ht="20.100000000000001" customHeight="1"/>
    <row r="467" ht="20.100000000000001" customHeight="1"/>
    <row r="468" ht="20.100000000000001" customHeight="1"/>
    <row r="469" ht="20.100000000000001" customHeight="1"/>
    <row r="470" ht="20.100000000000001" customHeight="1"/>
    <row r="471" ht="20.100000000000001" customHeight="1"/>
    <row r="472" ht="20.100000000000001" customHeight="1"/>
    <row r="473" ht="20.100000000000001" customHeight="1"/>
    <row r="474" ht="20.100000000000001" customHeight="1"/>
    <row r="475" ht="20.100000000000001" customHeight="1"/>
    <row r="476" ht="20.100000000000001" customHeight="1"/>
    <row r="477" ht="20.100000000000001" customHeight="1"/>
    <row r="478" ht="20.100000000000001" customHeight="1"/>
    <row r="479" ht="20.100000000000001" customHeight="1"/>
    <row r="48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</sheetData>
  <mergeCells count="105">
    <mergeCell ref="N433:S433"/>
    <mergeCell ref="C431:D431"/>
    <mergeCell ref="C432:D432"/>
    <mergeCell ref="C433:D433"/>
    <mergeCell ref="F431:L431"/>
    <mergeCell ref="F432:L432"/>
    <mergeCell ref="F433:L433"/>
    <mergeCell ref="N432:S432"/>
    <mergeCell ref="F430:H430"/>
    <mergeCell ref="K430:M430"/>
    <mergeCell ref="R430:T430"/>
    <mergeCell ref="N431:S431"/>
    <mergeCell ref="C418:F418"/>
    <mergeCell ref="C420:F420"/>
    <mergeCell ref="C422:F422"/>
    <mergeCell ref="I424:L424"/>
    <mergeCell ref="I426:L426"/>
    <mergeCell ref="I428:L428"/>
    <mergeCell ref="B368:F368"/>
    <mergeCell ref="C408:F408"/>
    <mergeCell ref="C410:E410"/>
    <mergeCell ref="C412:E412"/>
    <mergeCell ref="C414:E414"/>
    <mergeCell ref="C416:E416"/>
    <mergeCell ref="B229:F229"/>
    <mergeCell ref="B233:F233"/>
    <mergeCell ref="B234:F234"/>
    <mergeCell ref="B252:F252"/>
    <mergeCell ref="B276:F276"/>
    <mergeCell ref="B297:F297"/>
    <mergeCell ref="B136:F136"/>
    <mergeCell ref="B149:F149"/>
    <mergeCell ref="B166:F166"/>
    <mergeCell ref="B167:F167"/>
    <mergeCell ref="B168:F168"/>
    <mergeCell ref="B188:F188"/>
    <mergeCell ref="O21:P21"/>
    <mergeCell ref="R21:T21"/>
    <mergeCell ref="B25:F25"/>
    <mergeCell ref="B29:F29"/>
    <mergeCell ref="B52:F52"/>
    <mergeCell ref="B73:F73"/>
    <mergeCell ref="C18:D18"/>
    <mergeCell ref="F18:H18"/>
    <mergeCell ref="I18:L18"/>
    <mergeCell ref="C19:D19"/>
    <mergeCell ref="B21:G21"/>
    <mergeCell ref="I21:K21"/>
    <mergeCell ref="L21:M21"/>
    <mergeCell ref="C16:D16"/>
    <mergeCell ref="E16:H16"/>
    <mergeCell ref="I16:L16"/>
    <mergeCell ref="M16:O16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</mergeCells>
  <dataValidations disablePrompts="1" count="1">
    <dataValidation type="whole" operator="greaterThan" allowBlank="1" showInputMessage="1" showErrorMessage="1" sqref="F127" xr:uid="{00000000-0002-0000-0B00-000000000000}">
      <formula1>0</formula1>
    </dataValidation>
  </dataValidations>
  <pageMargins left="0.39370078740157483" right="0.23622047244094491" top="0.6692913385826772" bottom="0.39370078740157483" header="0.31496062992125984" footer="0.31496062992125984"/>
  <pageSetup scale="27" orientation="landscape" horizontalDpi="360" verticalDpi="360" r:id="rId1"/>
  <headerFooter>
    <oddFooter>&amp;L&amp;"Arial,Negrita"ING. WILMAR CAMPO&amp;R&amp;"-,Negrita"&amp;24&amp;P</oddFooter>
  </headerFooter>
  <rowBreaks count="18" manualBreakCount="18">
    <brk id="50" max="20" man="1"/>
    <brk id="71" max="20" man="1"/>
    <brk id="98" max="20" man="1"/>
    <brk id="124" max="20" man="1"/>
    <brk id="147" max="20" man="1"/>
    <brk id="170" max="20" man="1"/>
    <brk id="193" max="20" man="1"/>
    <brk id="214" max="20" man="1"/>
    <brk id="239" max="20" man="1"/>
    <brk id="262" max="20" man="1"/>
    <brk id="284" max="20" man="1"/>
    <brk id="305" max="20" man="1"/>
    <brk id="320" max="20" man="1"/>
    <brk id="340" max="20" man="1"/>
    <brk id="363" max="20" man="1"/>
    <brk id="385" max="20" man="1"/>
    <brk id="406" max="20" man="1"/>
    <brk id="435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V572"/>
  <sheetViews>
    <sheetView view="pageBreakPreview" topLeftCell="A411" zoomScale="43" zoomScaleNormal="100" zoomScaleSheetLayoutView="43" workbookViewId="0">
      <selection activeCell="L37" sqref="L37"/>
    </sheetView>
  </sheetViews>
  <sheetFormatPr baseColWidth="10" defaultColWidth="11.42578125" defaultRowHeight="15"/>
  <cols>
    <col min="1" max="1" width="2.28515625" style="33" customWidth="1"/>
    <col min="2" max="2" width="25.5703125" style="33" customWidth="1"/>
    <col min="3" max="3" width="115.28515625" style="33" customWidth="1"/>
    <col min="4" max="4" width="12.5703125" style="33" customWidth="1"/>
    <col min="5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4.1406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16384" width="11.42578125" style="33"/>
  </cols>
  <sheetData>
    <row r="1" spans="1:20" ht="15.75" thickBot="1"/>
    <row r="2" spans="1:20" ht="18.75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939" t="s">
        <v>8</v>
      </c>
      <c r="J4" s="940"/>
      <c r="K4" s="940"/>
      <c r="L4" s="941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798" t="s">
        <v>505</v>
      </c>
      <c r="Q5" s="799"/>
      <c r="R5" s="799"/>
      <c r="S5" s="799"/>
      <c r="T5" s="800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11" t="s">
        <v>506</v>
      </c>
      <c r="J8" s="812"/>
      <c r="K8" s="812"/>
      <c r="L8" s="813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+G422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782" t="s">
        <v>54</v>
      </c>
      <c r="J11" s="783"/>
      <c r="K11" s="783"/>
      <c r="L11" s="784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</f>
        <v>32608896607.872726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54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10%*G420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61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782">
        <f>+P426</f>
        <v>1797900345.9000001</v>
      </c>
      <c r="J15" s="783"/>
      <c r="K15" s="783"/>
      <c r="L15" s="784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15:</v>
      </c>
      <c r="F16" s="771"/>
      <c r="G16" s="771"/>
      <c r="H16" s="771"/>
      <c r="I16" s="782">
        <f>+M426</f>
        <v>107772238.40000001</v>
      </c>
      <c r="J16" s="783"/>
      <c r="K16" s="783"/>
      <c r="L16" s="78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0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1905672584.3000002</v>
      </c>
      <c r="J17" s="783"/>
      <c r="K17" s="783"/>
      <c r="L17" s="784"/>
      <c r="M17" s="785" t="s">
        <v>77</v>
      </c>
      <c r="N17" s="785"/>
      <c r="O17" s="785"/>
      <c r="P17" s="788" t="s">
        <v>78</v>
      </c>
      <c r="Q17" s="789"/>
      <c r="R17" s="789"/>
      <c r="S17" s="789"/>
      <c r="T17" s="790"/>
    </row>
    <row r="18" spans="1:20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-1194846055.0872726</v>
      </c>
      <c r="J18" s="773"/>
      <c r="K18" s="773"/>
      <c r="L18" s="774"/>
    </row>
    <row r="19" spans="1:20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0" ht="13.15" customHeight="1" thickBot="1"/>
    <row r="21" spans="1:20" ht="49.5" customHeight="1" thickBot="1">
      <c r="B21" s="751" t="s">
        <v>81</v>
      </c>
      <c r="C21" s="753"/>
      <c r="D21" s="753"/>
      <c r="E21" s="753"/>
      <c r="F21" s="753"/>
      <c r="G21" s="752"/>
      <c r="I21" s="777"/>
      <c r="J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0" ht="11.25" customHeight="1" thickBot="1">
      <c r="B22" s="194"/>
      <c r="C22" s="194"/>
      <c r="D22" s="194"/>
      <c r="E22" s="194"/>
      <c r="F22" s="194"/>
      <c r="G22" s="194"/>
      <c r="R22" s="48"/>
    </row>
    <row r="23" spans="1:20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</row>
    <row r="24" spans="1:20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</row>
    <row r="25" spans="1:20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5417244</v>
      </c>
      <c r="O25" s="72"/>
      <c r="P25" s="405">
        <f>SUM(P26:P27)</f>
        <v>70424172</v>
      </c>
      <c r="R25" s="71"/>
      <c r="S25" s="405">
        <f>SUM(S26:S27)</f>
        <v>75841416</v>
      </c>
      <c r="T25" s="70"/>
    </row>
    <row r="26" spans="1:20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>
        <v>3486</v>
      </c>
      <c r="M26" s="200">
        <f>+(L26)*F26</f>
        <v>5417244</v>
      </c>
      <c r="N26" s="176"/>
      <c r="O26" s="201">
        <v>45318</v>
      </c>
      <c r="P26" s="199">
        <f>+O26*F26</f>
        <v>70424172</v>
      </c>
      <c r="Q26" s="176"/>
      <c r="R26" s="201">
        <f>+L26+O26</f>
        <v>48804</v>
      </c>
      <c r="S26" s="202">
        <f>+R26*F26</f>
        <v>75841416</v>
      </c>
      <c r="T26" s="203">
        <f>+S26/J26</f>
        <v>1.0000819672131147</v>
      </c>
    </row>
    <row r="27" spans="1:20" ht="51.6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0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0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11351721300.209997</v>
      </c>
      <c r="K29" s="176"/>
      <c r="L29" s="449"/>
      <c r="M29" s="52">
        <f>SUM(M30:M49)</f>
        <v>496830793.62</v>
      </c>
      <c r="N29" s="176"/>
      <c r="O29" s="263"/>
      <c r="P29" s="405">
        <f>SUM(P30:P49)</f>
        <v>7426250906.6100006</v>
      </c>
      <c r="Q29" s="176"/>
      <c r="R29" s="396"/>
      <c r="S29" s="405">
        <f>SUM(S30:S49)</f>
        <v>7923081700.2300005</v>
      </c>
      <c r="T29" s="367"/>
    </row>
    <row r="30" spans="1:20" ht="54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47">
        <v>362.8</v>
      </c>
      <c r="M30" s="219">
        <f>+(L30*F30)</f>
        <v>421063503.19999999</v>
      </c>
      <c r="N30" s="176"/>
      <c r="O30" s="218">
        <v>1118.7</v>
      </c>
      <c r="P30" s="219">
        <f t="shared" ref="P30:P49" si="1">+O30*F30</f>
        <v>1298356507.8</v>
      </c>
      <c r="Q30" s="176"/>
      <c r="R30" s="218">
        <f>+L30+O30</f>
        <v>1481.5</v>
      </c>
      <c r="S30" s="223">
        <f t="shared" ref="S30:S49" si="2">+R30*F30</f>
        <v>1719420011</v>
      </c>
      <c r="T30" s="203">
        <f>+S30/J30</f>
        <v>0.61483080636419385</v>
      </c>
    </row>
    <row r="31" spans="1:20" ht="54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0" ht="54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54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54" customHeight="1">
      <c r="B34" s="83">
        <v>2.5</v>
      </c>
      <c r="C34" s="165" t="s">
        <v>102</v>
      </c>
      <c r="D34" s="163" t="s">
        <v>4</v>
      </c>
      <c r="E34" s="221">
        <v>121.27620000000002</v>
      </c>
      <c r="F34" s="222">
        <v>824256</v>
      </c>
      <c r="G34" s="90">
        <f t="shared" si="0"/>
        <v>99962635.507200018</v>
      </c>
      <c r="H34" s="176"/>
      <c r="I34" s="255">
        <v>121.27620000000002</v>
      </c>
      <c r="J34" s="90">
        <f t="shared" si="4"/>
        <v>99962635.507200018</v>
      </c>
      <c r="K34" s="176"/>
      <c r="L34" s="330"/>
      <c r="M34" s="200">
        <f t="shared" si="3"/>
        <v>0</v>
      </c>
      <c r="N34" s="176"/>
      <c r="O34" s="218">
        <v>104.82</v>
      </c>
      <c r="P34" s="219">
        <f t="shared" si="1"/>
        <v>86398513.920000002</v>
      </c>
      <c r="Q34" s="176"/>
      <c r="R34" s="218">
        <f t="shared" si="5"/>
        <v>104.82</v>
      </c>
      <c r="S34" s="223">
        <f t="shared" si="2"/>
        <v>86398513.920000002</v>
      </c>
      <c r="T34" s="203">
        <f t="shared" si="6"/>
        <v>0.8643080835316409</v>
      </c>
    </row>
    <row r="35" spans="2:20" ht="54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54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200">
        <f t="shared" si="3"/>
        <v>0</v>
      </c>
      <c r="N36" s="176"/>
      <c r="O36" s="218">
        <v>329066.64</v>
      </c>
      <c r="P36" s="219">
        <f t="shared" si="1"/>
        <v>578828219.75999999</v>
      </c>
      <c r="Q36" s="176"/>
      <c r="R36" s="218">
        <f t="shared" si="5"/>
        <v>329066.64</v>
      </c>
      <c r="S36" s="223">
        <f t="shared" si="2"/>
        <v>578828219.75999999</v>
      </c>
      <c r="T36" s="203">
        <f t="shared" si="6"/>
        <v>0.47088468587783822</v>
      </c>
    </row>
    <row r="37" spans="2:20" ht="54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649261.19025104481</v>
      </c>
      <c r="J37" s="90">
        <f t="shared" si="4"/>
        <v>2643142305.5120034</v>
      </c>
      <c r="K37" s="176"/>
      <c r="L37" s="328"/>
      <c r="M37" s="200">
        <f t="shared" si="3"/>
        <v>0</v>
      </c>
      <c r="N37" s="176"/>
      <c r="O37" s="218">
        <v>465369.77</v>
      </c>
      <c r="P37" s="200">
        <f t="shared" si="1"/>
        <v>1894520333.6700001</v>
      </c>
      <c r="Q37" s="176"/>
      <c r="R37" s="218">
        <f t="shared" si="5"/>
        <v>465369.77</v>
      </c>
      <c r="S37" s="202">
        <f t="shared" si="2"/>
        <v>1894520333.6700001</v>
      </c>
      <c r="T37" s="203">
        <f t="shared" si="6"/>
        <v>0.71676819281321758</v>
      </c>
    </row>
    <row r="38" spans="2:20" ht="54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450"/>
      <c r="M38" s="217">
        <f t="shared" si="3"/>
        <v>0</v>
      </c>
      <c r="N38" s="176"/>
      <c r="O38" s="218">
        <v>0</v>
      </c>
      <c r="P38" s="219">
        <f t="shared" si="1"/>
        <v>0</v>
      </c>
      <c r="Q38" s="176"/>
      <c r="R38" s="218">
        <f t="shared" si="5"/>
        <v>0</v>
      </c>
      <c r="S38" s="223">
        <f t="shared" si="2"/>
        <v>0</v>
      </c>
      <c r="T38" s="203">
        <f t="shared" si="6"/>
        <v>0</v>
      </c>
    </row>
    <row r="39" spans="2:20" ht="54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450"/>
      <c r="M39" s="217">
        <f t="shared" si="3"/>
        <v>0</v>
      </c>
      <c r="N39" s="176"/>
      <c r="O39" s="218">
        <v>0</v>
      </c>
      <c r="P39" s="219">
        <f t="shared" si="1"/>
        <v>0</v>
      </c>
      <c r="Q39" s="176"/>
      <c r="R39" s="218">
        <f t="shared" si="5"/>
        <v>0</v>
      </c>
      <c r="S39" s="223">
        <f t="shared" si="2"/>
        <v>0</v>
      </c>
      <c r="T39" s="203">
        <f t="shared" si="6"/>
        <v>0</v>
      </c>
    </row>
    <row r="40" spans="2:20" ht="54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12413.3505</v>
      </c>
      <c r="J40" s="90">
        <f t="shared" si="4"/>
        <v>480669758.06099999</v>
      </c>
      <c r="K40" s="176"/>
      <c r="L40" s="347">
        <v>350.61</v>
      </c>
      <c r="M40" s="200">
        <f t="shared" si="3"/>
        <v>13576320.42</v>
      </c>
      <c r="N40" s="176"/>
      <c r="O40" s="218">
        <v>12062.84</v>
      </c>
      <c r="P40" s="200">
        <f t="shared" si="1"/>
        <v>467097290.48000002</v>
      </c>
      <c r="Q40" s="176"/>
      <c r="R40" s="218">
        <f t="shared" si="5"/>
        <v>12413.45</v>
      </c>
      <c r="S40" s="202">
        <f t="shared" si="2"/>
        <v>480673610.90000004</v>
      </c>
      <c r="T40" s="203">
        <f t="shared" si="6"/>
        <v>1.0000080155635662</v>
      </c>
    </row>
    <row r="41" spans="2:20" ht="54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892.72</v>
      </c>
      <c r="P41" s="219">
        <f t="shared" si="1"/>
        <v>250673990.56</v>
      </c>
      <c r="Q41" s="176"/>
      <c r="R41" s="218">
        <f t="shared" si="5"/>
        <v>892.72</v>
      </c>
      <c r="S41" s="223">
        <f t="shared" si="2"/>
        <v>250673990.56</v>
      </c>
      <c r="T41" s="203">
        <f t="shared" si="6"/>
        <v>0.74558604907545045</v>
      </c>
    </row>
    <row r="42" spans="2:20" ht="54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93.68</v>
      </c>
      <c r="J42" s="90">
        <f t="shared" si="4"/>
        <v>27368424.640000001</v>
      </c>
      <c r="K42" s="176"/>
      <c r="L42" s="330"/>
      <c r="M42" s="200">
        <f t="shared" si="3"/>
        <v>0</v>
      </c>
      <c r="N42" s="176"/>
      <c r="O42" s="218">
        <v>71.38</v>
      </c>
      <c r="P42" s="219">
        <f t="shared" si="1"/>
        <v>20853524.239999998</v>
      </c>
      <c r="Q42" s="176"/>
      <c r="R42" s="218">
        <f t="shared" si="5"/>
        <v>71.38</v>
      </c>
      <c r="S42" s="223">
        <f t="shared" si="2"/>
        <v>20853524.239999998</v>
      </c>
      <c r="T42" s="203">
        <f t="shared" si="6"/>
        <v>0.76195559350982056</v>
      </c>
    </row>
    <row r="43" spans="2:20" ht="54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586.56999999999994</v>
      </c>
      <c r="J43" s="90">
        <f t="shared" si="4"/>
        <v>349073672.69999999</v>
      </c>
      <c r="K43" s="176"/>
      <c r="L43" s="450"/>
      <c r="M43" s="217">
        <f t="shared" si="3"/>
        <v>0</v>
      </c>
      <c r="N43" s="176"/>
      <c r="O43" s="218">
        <v>44.15</v>
      </c>
      <c r="P43" s="219">
        <f t="shared" si="1"/>
        <v>26274106.5</v>
      </c>
      <c r="Q43" s="176"/>
      <c r="R43" s="218">
        <f t="shared" si="5"/>
        <v>44.15</v>
      </c>
      <c r="S43" s="223">
        <f t="shared" si="2"/>
        <v>26274106.5</v>
      </c>
      <c r="T43" s="203">
        <f t="shared" si="6"/>
        <v>7.5268083945650141E-2</v>
      </c>
    </row>
    <row r="44" spans="2:20" ht="54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54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38</v>
      </c>
      <c r="J45" s="90">
        <f t="shared" si="4"/>
        <v>81397140</v>
      </c>
      <c r="K45" s="176"/>
      <c r="L45" s="450"/>
      <c r="M45" s="217">
        <f t="shared" si="3"/>
        <v>0</v>
      </c>
      <c r="N45" s="176"/>
      <c r="O45" s="218">
        <v>19</v>
      </c>
      <c r="P45" s="219">
        <f t="shared" si="1"/>
        <v>40698570</v>
      </c>
      <c r="Q45" s="176"/>
      <c r="R45" s="218">
        <f t="shared" si="5"/>
        <v>19</v>
      </c>
      <c r="S45" s="223">
        <f t="shared" si="2"/>
        <v>40698570</v>
      </c>
      <c r="T45" s="203">
        <f t="shared" si="6"/>
        <v>0.5</v>
      </c>
    </row>
    <row r="46" spans="2:20" ht="54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450">
        <v>2</v>
      </c>
      <c r="M46" s="200">
        <f t="shared" si="3"/>
        <v>12861664</v>
      </c>
      <c r="N46" s="176"/>
      <c r="O46" s="218">
        <v>10</v>
      </c>
      <c r="P46" s="219">
        <f t="shared" si="1"/>
        <v>64308320</v>
      </c>
      <c r="Q46" s="176"/>
      <c r="R46" s="218">
        <f t="shared" si="5"/>
        <v>12</v>
      </c>
      <c r="S46" s="223">
        <f t="shared" si="2"/>
        <v>77169984</v>
      </c>
      <c r="T46" s="203">
        <f t="shared" si="6"/>
        <v>0.75</v>
      </c>
    </row>
    <row r="47" spans="2:20" ht="54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450">
        <v>36</v>
      </c>
      <c r="M47" s="200">
        <f t="shared" si="3"/>
        <v>7589124</v>
      </c>
      <c r="N47" s="176"/>
      <c r="O47" s="218">
        <v>108</v>
      </c>
      <c r="P47" s="219">
        <f t="shared" si="1"/>
        <v>22767372</v>
      </c>
      <c r="Q47" s="176"/>
      <c r="R47" s="218">
        <f t="shared" si="5"/>
        <v>144</v>
      </c>
      <c r="S47" s="223">
        <f t="shared" si="2"/>
        <v>30356496</v>
      </c>
      <c r="T47" s="203">
        <f t="shared" si="6"/>
        <v>0.6</v>
      </c>
    </row>
    <row r="48" spans="2:20" ht="54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450">
        <v>198</v>
      </c>
      <c r="M48" s="200">
        <f t="shared" si="3"/>
        <v>41740182</v>
      </c>
      <c r="N48" s="176"/>
      <c r="O48" s="218">
        <v>594</v>
      </c>
      <c r="P48" s="219">
        <f t="shared" si="1"/>
        <v>125220546</v>
      </c>
      <c r="Q48" s="176"/>
      <c r="R48" s="218">
        <f t="shared" si="5"/>
        <v>792</v>
      </c>
      <c r="S48" s="223">
        <f t="shared" si="2"/>
        <v>166960728</v>
      </c>
      <c r="T48" s="203">
        <f t="shared" si="6"/>
        <v>0.6</v>
      </c>
    </row>
    <row r="49" spans="2:20" ht="46.15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451"/>
      <c r="M49" s="236">
        <f t="shared" si="3"/>
        <v>0</v>
      </c>
      <c r="N49" s="176"/>
      <c r="O49" s="237">
        <v>62.7</v>
      </c>
      <c r="P49" s="211">
        <f t="shared" si="1"/>
        <v>2581672.5</v>
      </c>
      <c r="Q49" s="176"/>
      <c r="R49" s="237">
        <f>+L49+O49</f>
        <v>62.7</v>
      </c>
      <c r="S49" s="238">
        <f t="shared" si="2"/>
        <v>2581672.5</v>
      </c>
      <c r="T49" s="239">
        <f>+S49/J49</f>
        <v>0.31542408693027468</v>
      </c>
    </row>
    <row r="50" spans="2:20" ht="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4.45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0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0.150000000000006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(+L54)*F54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0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70.150000000000006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0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70.150000000000006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0.15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0.15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0.15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0.15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0.15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0.15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0" ht="70.15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0" ht="70.15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0" ht="70.15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0" ht="63.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0" ht="63.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0" ht="58.9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0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0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0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</row>
    <row r="74" spans="2:20" ht="52.15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0" ht="52.15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0" ht="52.15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0" ht="52.15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0" ht="52.15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0" ht="52.15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0" ht="52.15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52.15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52.15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52.15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52.15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52.15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52.15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52.15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52.15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52.15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52.15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52.15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52.15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52.15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52.15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52.15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43.9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0" ht="53.45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0" ht="9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0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0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3413554073.8371301</v>
      </c>
      <c r="K100" s="176"/>
      <c r="L100" s="452"/>
      <c r="M100" s="102">
        <f>SUM(M101:M107)</f>
        <v>252185976.91999999</v>
      </c>
      <c r="N100" s="176"/>
      <c r="O100" s="263"/>
      <c r="P100" s="405">
        <f>SUM(P101:P107)</f>
        <v>1312042616.6999998</v>
      </c>
      <c r="Q100" s="176"/>
      <c r="R100" s="191"/>
      <c r="S100" s="405">
        <f>SUM(S101:S107)</f>
        <v>1564228593.6200001</v>
      </c>
      <c r="T100" s="264"/>
    </row>
    <row r="101" spans="2:20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3708.2799999999997</v>
      </c>
      <c r="J101" s="89">
        <f>+I101*F101</f>
        <v>330607995.12</v>
      </c>
      <c r="K101" s="176"/>
      <c r="L101" s="254">
        <v>442.35</v>
      </c>
      <c r="M101" s="199">
        <f t="shared" ref="M101:M107" si="21">+(L101)*F101</f>
        <v>39437271.899999999</v>
      </c>
      <c r="N101" s="176"/>
      <c r="O101" s="218">
        <v>1016.45</v>
      </c>
      <c r="P101" s="199">
        <f t="shared" ref="P101:P107" si="22">+O101*F101</f>
        <v>90620583.299999997</v>
      </c>
      <c r="Q101" s="176"/>
      <c r="R101" s="244">
        <f>+L101+O101</f>
        <v>1458.8000000000002</v>
      </c>
      <c r="S101" s="216">
        <f t="shared" ref="S101:S107" si="23">+R101*F101</f>
        <v>130057855.20000002</v>
      </c>
      <c r="T101" s="267">
        <f>+S101/J101</f>
        <v>0.39338992740569756</v>
      </c>
    </row>
    <row r="102" spans="2:20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3606.3199999999997</v>
      </c>
      <c r="J102" s="90">
        <f>+I102*F102</f>
        <v>291758500.63999999</v>
      </c>
      <c r="K102" s="176"/>
      <c r="L102" s="330">
        <v>514.35</v>
      </c>
      <c r="M102" s="200">
        <f t="shared" si="21"/>
        <v>41611943.700000003</v>
      </c>
      <c r="N102" s="176"/>
      <c r="O102" s="218">
        <v>951.21999999999991</v>
      </c>
      <c r="P102" s="200">
        <f t="shared" si="22"/>
        <v>76955600.439999998</v>
      </c>
      <c r="Q102" s="176"/>
      <c r="R102" s="218">
        <f t="shared" ref="R102:R107" si="24">+L102+O102</f>
        <v>1465.57</v>
      </c>
      <c r="S102" s="202">
        <f t="shared" si="23"/>
        <v>118567544.14</v>
      </c>
      <c r="T102" s="203">
        <f>+S102/J102</f>
        <v>0.40638933871647553</v>
      </c>
    </row>
    <row r="103" spans="2:20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24031.390000000003</v>
      </c>
      <c r="J103" s="90">
        <f t="shared" ref="J103:J107" si="25">+I103*F103</f>
        <v>44241788.990000002</v>
      </c>
      <c r="K103" s="176"/>
      <c r="L103" s="330"/>
      <c r="M103" s="200">
        <f t="shared" si="21"/>
        <v>0</v>
      </c>
      <c r="N103" s="176"/>
      <c r="O103" s="218">
        <v>23982.120000000003</v>
      </c>
      <c r="P103" s="200">
        <f t="shared" si="22"/>
        <v>44151082.920000002</v>
      </c>
      <c r="Q103" s="176"/>
      <c r="R103" s="218">
        <f t="shared" si="24"/>
        <v>23982.120000000003</v>
      </c>
      <c r="S103" s="202">
        <f t="shared" si="23"/>
        <v>44151082.920000002</v>
      </c>
      <c r="T103" s="203">
        <f>+S103/J103</f>
        <v>0.9979497648700304</v>
      </c>
    </row>
    <row r="104" spans="2:20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3377.0958150000001</v>
      </c>
      <c r="J104" s="90">
        <f t="shared" si="25"/>
        <v>242651088.49938002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4"/>
        <v>2692.14</v>
      </c>
      <c r="S104" s="202">
        <f t="shared" si="23"/>
        <v>193435643.28</v>
      </c>
      <c r="T104" s="203">
        <f t="shared" ref="T104:T106" si="26">+S104/J104</f>
        <v>0.79717607893810971</v>
      </c>
    </row>
    <row r="105" spans="2:20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3604.708275</v>
      </c>
      <c r="J105" s="90">
        <f t="shared" si="25"/>
        <v>2359678083.8977499</v>
      </c>
      <c r="K105" s="176"/>
      <c r="L105" s="347">
        <v>162.4</v>
      </c>
      <c r="M105" s="200">
        <f t="shared" si="21"/>
        <v>106308664</v>
      </c>
      <c r="N105" s="176"/>
      <c r="O105" s="218">
        <v>1367.81</v>
      </c>
      <c r="P105" s="200">
        <f t="shared" si="22"/>
        <v>895382104.10000002</v>
      </c>
      <c r="Q105" s="176"/>
      <c r="R105" s="218">
        <f>+L105+O105</f>
        <v>1530.21</v>
      </c>
      <c r="S105" s="202">
        <f t="shared" si="23"/>
        <v>1001690768.1</v>
      </c>
      <c r="T105" s="203">
        <f t="shared" si="26"/>
        <v>0.42450314512621695</v>
      </c>
    </row>
    <row r="106" spans="2:20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5704.67</v>
      </c>
      <c r="J106" s="90">
        <f t="shared" si="25"/>
        <v>93585111.349999994</v>
      </c>
      <c r="K106" s="176"/>
      <c r="L106" s="330">
        <v>2589.5500000000002</v>
      </c>
      <c r="M106" s="200">
        <f t="shared" si="21"/>
        <v>42481567.75</v>
      </c>
      <c r="N106" s="176"/>
      <c r="O106" s="218">
        <v>459.27</v>
      </c>
      <c r="P106" s="200">
        <f t="shared" si="22"/>
        <v>7534324.3499999996</v>
      </c>
      <c r="Q106" s="176"/>
      <c r="R106" s="218">
        <f t="shared" si="24"/>
        <v>3048.82</v>
      </c>
      <c r="S106" s="202">
        <f t="shared" si="23"/>
        <v>50015892.100000001</v>
      </c>
      <c r="T106" s="203">
        <f t="shared" si="26"/>
        <v>0.53444283367837231</v>
      </c>
    </row>
    <row r="107" spans="2:20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5"/>
        <v>51031505.340000004</v>
      </c>
      <c r="K107" s="176"/>
      <c r="L107" s="428">
        <v>14242.53</v>
      </c>
      <c r="M107" s="208">
        <f t="shared" si="21"/>
        <v>22346529.57</v>
      </c>
      <c r="N107" s="176"/>
      <c r="O107" s="237">
        <v>2525.9899999999998</v>
      </c>
      <c r="P107" s="208">
        <f t="shared" si="22"/>
        <v>3963278.3099999996</v>
      </c>
      <c r="Q107" s="176"/>
      <c r="R107" s="237">
        <f t="shared" si="24"/>
        <v>16768.52</v>
      </c>
      <c r="S107" s="259">
        <f t="shared" si="23"/>
        <v>26309807.879999999</v>
      </c>
      <c r="T107" s="213">
        <f>+S107/J107</f>
        <v>0.51556009772217304</v>
      </c>
    </row>
    <row r="108" spans="2:20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0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0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63735140.559999935</v>
      </c>
      <c r="K110" s="176"/>
      <c r="L110" s="454"/>
      <c r="M110" s="269">
        <f>SUM(M111:M117)</f>
        <v>0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60461924.120000005</v>
      </c>
      <c r="T110" s="476"/>
    </row>
    <row r="111" spans="2:20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7">+E111*F111</f>
        <v>184947048</v>
      </c>
      <c r="H111" s="176"/>
      <c r="I111" s="382">
        <v>1</v>
      </c>
      <c r="J111" s="273">
        <f>+I111*F111</f>
        <v>71852</v>
      </c>
      <c r="K111" s="176"/>
      <c r="L111" s="254"/>
      <c r="M111" s="242">
        <f t="shared" ref="M111:M117" si="28">+(L111)*F111</f>
        <v>0</v>
      </c>
      <c r="N111" s="176"/>
      <c r="O111" s="244">
        <v>0</v>
      </c>
      <c r="P111" s="243">
        <f t="shared" ref="P111:P117" si="29">+O111*F111</f>
        <v>0</v>
      </c>
      <c r="Q111" s="176"/>
      <c r="R111" s="244">
        <f>+L111+O111</f>
        <v>0</v>
      </c>
      <c r="S111" s="473">
        <f t="shared" ref="S111:S117" si="30">+R111*F111</f>
        <v>0</v>
      </c>
      <c r="T111" s="372">
        <f>+S111/J111</f>
        <v>0</v>
      </c>
    </row>
    <row r="112" spans="2:20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7"/>
        <v>36911250</v>
      </c>
      <c r="H112" s="176"/>
      <c r="I112" s="386">
        <v>12</v>
      </c>
      <c r="J112" s="275">
        <f>+I112*F112</f>
        <v>196860</v>
      </c>
      <c r="K112" s="176"/>
      <c r="L112" s="330"/>
      <c r="M112" s="217">
        <f t="shared" si="28"/>
        <v>0</v>
      </c>
      <c r="N112" s="176"/>
      <c r="O112" s="218">
        <v>10.59</v>
      </c>
      <c r="P112" s="219">
        <f t="shared" si="29"/>
        <v>173728.95</v>
      </c>
      <c r="Q112" s="176"/>
      <c r="R112" s="341">
        <f t="shared" ref="R112:R117" si="31">+L112+O112</f>
        <v>10.59</v>
      </c>
      <c r="S112" s="223">
        <f t="shared" si="30"/>
        <v>173728.95</v>
      </c>
      <c r="T112" s="477">
        <f>+S112/J112</f>
        <v>0.88250000000000006</v>
      </c>
    </row>
    <row r="113" spans="2:20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7"/>
        <v>200596500</v>
      </c>
      <c r="H113" s="176"/>
      <c r="I113" s="386">
        <v>1</v>
      </c>
      <c r="J113" s="275">
        <f t="shared" ref="J113:J117" si="32">+I113*F113</f>
        <v>89154</v>
      </c>
      <c r="K113" s="176"/>
      <c r="L113" s="330"/>
      <c r="M113" s="217">
        <f t="shared" si="28"/>
        <v>0</v>
      </c>
      <c r="N113" s="176"/>
      <c r="O113" s="218">
        <v>0</v>
      </c>
      <c r="P113" s="219">
        <f t="shared" si="29"/>
        <v>0</v>
      </c>
      <c r="Q113" s="176"/>
      <c r="R113" s="341">
        <f t="shared" si="31"/>
        <v>0</v>
      </c>
      <c r="S113" s="223">
        <f t="shared" si="30"/>
        <v>0</v>
      </c>
      <c r="T113" s="477">
        <f t="shared" ref="T113:T116" si="33">+S113/J113</f>
        <v>0</v>
      </c>
    </row>
    <row r="114" spans="2:20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7"/>
        <v>67675160</v>
      </c>
      <c r="H114" s="176"/>
      <c r="I114" s="386">
        <v>1</v>
      </c>
      <c r="J114" s="275">
        <f t="shared" si="32"/>
        <v>1841</v>
      </c>
      <c r="K114" s="176"/>
      <c r="L114" s="330"/>
      <c r="M114" s="217">
        <f t="shared" si="28"/>
        <v>0</v>
      </c>
      <c r="N114" s="176"/>
      <c r="O114" s="218">
        <v>0</v>
      </c>
      <c r="P114" s="219">
        <f t="shared" si="29"/>
        <v>0</v>
      </c>
      <c r="Q114" s="176"/>
      <c r="R114" s="341">
        <f t="shared" si="31"/>
        <v>0</v>
      </c>
      <c r="S114" s="223">
        <f t="shared" si="30"/>
        <v>0</v>
      </c>
      <c r="T114" s="477">
        <f t="shared" si="33"/>
        <v>0</v>
      </c>
    </row>
    <row r="115" spans="2:20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7"/>
        <v>1358503146</v>
      </c>
      <c r="H115" s="176"/>
      <c r="I115" s="386">
        <v>118.63999999999987</v>
      </c>
      <c r="J115" s="275">
        <f t="shared" si="32"/>
        <v>62615700.559999935</v>
      </c>
      <c r="K115" s="176"/>
      <c r="L115" s="330"/>
      <c r="M115" s="217">
        <f t="shared" si="28"/>
        <v>0</v>
      </c>
      <c r="N115" s="176"/>
      <c r="O115" s="276">
        <v>114.23</v>
      </c>
      <c r="P115" s="200">
        <f t="shared" si="29"/>
        <v>60288195.170000002</v>
      </c>
      <c r="Q115" s="176"/>
      <c r="R115" s="341">
        <f t="shared" si="31"/>
        <v>114.23</v>
      </c>
      <c r="S115" s="222">
        <f t="shared" si="30"/>
        <v>60288195.170000002</v>
      </c>
      <c r="T115" s="477">
        <f t="shared" si="33"/>
        <v>0.96282872555630583</v>
      </c>
    </row>
    <row r="116" spans="2:20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7"/>
        <v>654610</v>
      </c>
      <c r="H116" s="176"/>
      <c r="I116" s="386">
        <v>1</v>
      </c>
      <c r="J116" s="275">
        <f t="shared" si="32"/>
        <v>654610</v>
      </c>
      <c r="K116" s="176"/>
      <c r="L116" s="330"/>
      <c r="M116" s="217">
        <f t="shared" si="28"/>
        <v>0</v>
      </c>
      <c r="N116" s="176"/>
      <c r="O116" s="218">
        <v>0</v>
      </c>
      <c r="P116" s="219">
        <f t="shared" si="29"/>
        <v>0</v>
      </c>
      <c r="Q116" s="176"/>
      <c r="R116" s="341">
        <f t="shared" si="31"/>
        <v>0</v>
      </c>
      <c r="S116" s="223">
        <f t="shared" si="30"/>
        <v>0</v>
      </c>
      <c r="T116" s="477">
        <f t="shared" si="33"/>
        <v>0</v>
      </c>
    </row>
    <row r="117" spans="2:20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7"/>
        <v>1569</v>
      </c>
      <c r="H117" s="176"/>
      <c r="I117" s="387">
        <v>67</v>
      </c>
      <c r="J117" s="278">
        <f t="shared" si="32"/>
        <v>105123</v>
      </c>
      <c r="K117" s="176"/>
      <c r="L117" s="428"/>
      <c r="M117" s="236">
        <f t="shared" si="28"/>
        <v>0</v>
      </c>
      <c r="N117" s="176"/>
      <c r="O117" s="237">
        <v>0</v>
      </c>
      <c r="P117" s="211">
        <f t="shared" si="29"/>
        <v>0</v>
      </c>
      <c r="Q117" s="176"/>
      <c r="R117" s="344">
        <f t="shared" si="31"/>
        <v>0</v>
      </c>
      <c r="S117" s="238">
        <f t="shared" si="30"/>
        <v>0</v>
      </c>
      <c r="T117" s="345">
        <f>+S117/J117</f>
        <v>0</v>
      </c>
    </row>
    <row r="118" spans="2:20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0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0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1176881388.4055603</v>
      </c>
      <c r="K120" s="479"/>
      <c r="L120" s="455"/>
      <c r="M120" s="280">
        <f>SUM(M121:M133)</f>
        <v>0</v>
      </c>
      <c r="N120" s="176"/>
      <c r="O120" s="263"/>
      <c r="P120" s="405">
        <f>SUM(P121:P133)</f>
        <v>81124863.819999993</v>
      </c>
      <c r="Q120" s="176"/>
      <c r="R120" s="474"/>
      <c r="S120" s="475">
        <f>SUM(S121:S133)</f>
        <v>81124863.819999993</v>
      </c>
      <c r="T120" s="476"/>
    </row>
    <row r="121" spans="2:20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4">+E121*F121</f>
        <v>27340000</v>
      </c>
      <c r="H121" s="176"/>
      <c r="I121" s="401">
        <v>500</v>
      </c>
      <c r="J121" s="281">
        <f>+I121*F121</f>
        <v>27340000</v>
      </c>
      <c r="K121" s="266"/>
      <c r="L121" s="254"/>
      <c r="M121" s="242">
        <f t="shared" ref="M121:M133" si="35">+(L121)*F121</f>
        <v>0</v>
      </c>
      <c r="N121" s="176"/>
      <c r="O121" s="244">
        <v>0</v>
      </c>
      <c r="P121" s="219">
        <f t="shared" ref="P121:P133" si="36">+O121*F121</f>
        <v>0</v>
      </c>
      <c r="Q121" s="176"/>
      <c r="R121" s="244">
        <f>+L121+O121</f>
        <v>0</v>
      </c>
      <c r="S121" s="473">
        <f t="shared" ref="S121:S133" si="37">+R121*F121</f>
        <v>0</v>
      </c>
      <c r="T121" s="372">
        <f>+S121/J121</f>
        <v>0</v>
      </c>
    </row>
    <row r="122" spans="2:20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4"/>
        <v>576295840</v>
      </c>
      <c r="H122" s="176"/>
      <c r="I122" s="385">
        <v>8907.2000000000007</v>
      </c>
      <c r="J122" s="105">
        <f>+I122*F122</f>
        <v>576295840</v>
      </c>
      <c r="K122" s="266"/>
      <c r="L122" s="330"/>
      <c r="M122" s="217">
        <f t="shared" si="35"/>
        <v>0</v>
      </c>
      <c r="N122" s="176"/>
      <c r="O122" s="218">
        <v>455.85</v>
      </c>
      <c r="P122" s="219">
        <f t="shared" si="36"/>
        <v>29493495</v>
      </c>
      <c r="Q122" s="176"/>
      <c r="R122" s="341">
        <f t="shared" ref="R122:R133" si="38">+L122+O122</f>
        <v>455.85</v>
      </c>
      <c r="S122" s="223">
        <f t="shared" si="37"/>
        <v>29493495</v>
      </c>
      <c r="T122" s="477">
        <f>+S122/J122</f>
        <v>5.1177698940183224E-2</v>
      </c>
    </row>
    <row r="123" spans="2:20" ht="111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4"/>
        <v>102466684</v>
      </c>
      <c r="H123" s="176"/>
      <c r="I123" s="385">
        <v>1583.72</v>
      </c>
      <c r="J123" s="105">
        <f t="shared" ref="J123:J133" si="39">+I123*F123</f>
        <v>102466684</v>
      </c>
      <c r="K123" s="266"/>
      <c r="L123" s="330"/>
      <c r="M123" s="217">
        <f t="shared" si="35"/>
        <v>0</v>
      </c>
      <c r="N123" s="176"/>
      <c r="O123" s="218">
        <v>72.790000000000006</v>
      </c>
      <c r="P123" s="219">
        <f t="shared" si="36"/>
        <v>4709513</v>
      </c>
      <c r="Q123" s="176"/>
      <c r="R123" s="341">
        <f t="shared" si="38"/>
        <v>72.790000000000006</v>
      </c>
      <c r="S123" s="223">
        <f t="shared" si="37"/>
        <v>4709513</v>
      </c>
      <c r="T123" s="477">
        <f t="shared" ref="T123:T132" si="40">+S123/J123</f>
        <v>4.5961407319475664E-2</v>
      </c>
    </row>
    <row r="124" spans="2:20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4"/>
        <v>38600043.180000007</v>
      </c>
      <c r="H124" s="176"/>
      <c r="I124" s="385">
        <v>583.62000000000012</v>
      </c>
      <c r="J124" s="105">
        <f t="shared" si="39"/>
        <v>38600043.180000007</v>
      </c>
      <c r="K124" s="266"/>
      <c r="L124" s="330"/>
      <c r="M124" s="217">
        <f t="shared" si="35"/>
        <v>0</v>
      </c>
      <c r="N124" s="176"/>
      <c r="O124" s="218">
        <v>0</v>
      </c>
      <c r="P124" s="219">
        <f t="shared" si="36"/>
        <v>0</v>
      </c>
      <c r="Q124" s="176"/>
      <c r="R124" s="341">
        <f t="shared" si="38"/>
        <v>0</v>
      </c>
      <c r="S124" s="223">
        <f t="shared" si="37"/>
        <v>0</v>
      </c>
      <c r="T124" s="477">
        <f t="shared" si="40"/>
        <v>0</v>
      </c>
    </row>
    <row r="125" spans="2:20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4"/>
        <v>8214463.7999999989</v>
      </c>
      <c r="H125" s="176"/>
      <c r="I125" s="385">
        <v>124.19999999999999</v>
      </c>
      <c r="J125" s="105">
        <f t="shared" si="39"/>
        <v>8214463.7999999989</v>
      </c>
      <c r="K125" s="266"/>
      <c r="L125" s="330"/>
      <c r="M125" s="217">
        <f t="shared" si="35"/>
        <v>0</v>
      </c>
      <c r="N125" s="176"/>
      <c r="O125" s="218">
        <v>0</v>
      </c>
      <c r="P125" s="219">
        <f t="shared" si="36"/>
        <v>0</v>
      </c>
      <c r="Q125" s="176"/>
      <c r="R125" s="341">
        <f t="shared" si="38"/>
        <v>0</v>
      </c>
      <c r="S125" s="223">
        <f t="shared" si="37"/>
        <v>0</v>
      </c>
      <c r="T125" s="477">
        <f t="shared" si="40"/>
        <v>0</v>
      </c>
    </row>
    <row r="126" spans="2:20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4"/>
        <v>87502400</v>
      </c>
      <c r="H126" s="176"/>
      <c r="I126" s="385">
        <v>103.2218798108612</v>
      </c>
      <c r="J126" s="105">
        <f t="shared" si="39"/>
        <v>11290202.769952375</v>
      </c>
      <c r="K126" s="266"/>
      <c r="L126" s="330"/>
      <c r="M126" s="217">
        <f t="shared" si="35"/>
        <v>0</v>
      </c>
      <c r="N126" s="176"/>
      <c r="O126" s="218">
        <v>103.22</v>
      </c>
      <c r="P126" s="219">
        <f t="shared" si="36"/>
        <v>11289997.16</v>
      </c>
      <c r="Q126" s="176"/>
      <c r="R126" s="341">
        <f t="shared" si="38"/>
        <v>103.22</v>
      </c>
      <c r="S126" s="223">
        <f t="shared" si="37"/>
        <v>11289997.16</v>
      </c>
      <c r="T126" s="477">
        <f t="shared" si="40"/>
        <v>0.99998178863953424</v>
      </c>
    </row>
    <row r="127" spans="2:20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4"/>
        <v>144160000</v>
      </c>
      <c r="H127" s="176"/>
      <c r="I127" s="385">
        <v>2000</v>
      </c>
      <c r="J127" s="105">
        <f t="shared" si="39"/>
        <v>144160000</v>
      </c>
      <c r="K127" s="266"/>
      <c r="L127" s="330"/>
      <c r="M127" s="217">
        <f t="shared" si="35"/>
        <v>0</v>
      </c>
      <c r="N127" s="176"/>
      <c r="O127" s="218">
        <v>0</v>
      </c>
      <c r="P127" s="219">
        <f t="shared" si="36"/>
        <v>0</v>
      </c>
      <c r="Q127" s="176"/>
      <c r="R127" s="341">
        <f t="shared" si="38"/>
        <v>0</v>
      </c>
      <c r="S127" s="223">
        <f t="shared" si="37"/>
        <v>0</v>
      </c>
      <c r="T127" s="477">
        <f t="shared" si="40"/>
        <v>0</v>
      </c>
    </row>
    <row r="128" spans="2:20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4"/>
        <v>13124000</v>
      </c>
      <c r="H128" s="176"/>
      <c r="I128" s="385">
        <v>0</v>
      </c>
      <c r="J128" s="105">
        <f t="shared" si="39"/>
        <v>0</v>
      </c>
      <c r="K128" s="266"/>
      <c r="L128" s="330"/>
      <c r="M128" s="217">
        <f t="shared" si="35"/>
        <v>0</v>
      </c>
      <c r="N128" s="176"/>
      <c r="O128" s="218">
        <v>0</v>
      </c>
      <c r="P128" s="219">
        <f t="shared" si="36"/>
        <v>0</v>
      </c>
      <c r="Q128" s="176"/>
      <c r="R128" s="341">
        <f t="shared" si="38"/>
        <v>0</v>
      </c>
      <c r="S128" s="223">
        <f t="shared" si="37"/>
        <v>0</v>
      </c>
      <c r="T128" s="477">
        <v>0</v>
      </c>
    </row>
    <row r="129" spans="2:20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4"/>
        <v>7531200</v>
      </c>
      <c r="H129" s="176"/>
      <c r="I129" s="385">
        <v>29379.5</v>
      </c>
      <c r="J129" s="105">
        <f t="shared" si="39"/>
        <v>46096435.5</v>
      </c>
      <c r="K129" s="266"/>
      <c r="L129" s="330"/>
      <c r="M129" s="217">
        <f t="shared" si="35"/>
        <v>0</v>
      </c>
      <c r="N129" s="176"/>
      <c r="O129" s="218">
        <v>122.54</v>
      </c>
      <c r="P129" s="219">
        <f t="shared" si="36"/>
        <v>192265.26</v>
      </c>
      <c r="Q129" s="176"/>
      <c r="R129" s="341">
        <f t="shared" si="38"/>
        <v>122.54</v>
      </c>
      <c r="S129" s="223">
        <f t="shared" si="37"/>
        <v>192265.26</v>
      </c>
      <c r="T129" s="477">
        <f t="shared" si="40"/>
        <v>4.170935516261339E-3</v>
      </c>
    </row>
    <row r="130" spans="2:20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4"/>
        <v>104844342</v>
      </c>
      <c r="H130" s="176"/>
      <c r="I130" s="385">
        <v>134</v>
      </c>
      <c r="J130" s="105">
        <f t="shared" si="39"/>
        <v>11385042</v>
      </c>
      <c r="K130" s="266"/>
      <c r="L130" s="330"/>
      <c r="M130" s="217">
        <f t="shared" si="35"/>
        <v>0</v>
      </c>
      <c r="N130" s="176"/>
      <c r="O130" s="218">
        <v>0</v>
      </c>
      <c r="P130" s="219">
        <f t="shared" si="36"/>
        <v>0</v>
      </c>
      <c r="Q130" s="176"/>
      <c r="R130" s="341">
        <f t="shared" si="38"/>
        <v>0</v>
      </c>
      <c r="S130" s="223">
        <f t="shared" si="37"/>
        <v>0</v>
      </c>
      <c r="T130" s="477">
        <f t="shared" si="40"/>
        <v>0</v>
      </c>
    </row>
    <row r="131" spans="2:20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4"/>
        <v>250922197.76249999</v>
      </c>
      <c r="H131" s="176"/>
      <c r="I131" s="385">
        <v>9308.7095861900525</v>
      </c>
      <c r="J131" s="105">
        <f t="shared" si="39"/>
        <v>130964235.16810785</v>
      </c>
      <c r="K131" s="266"/>
      <c r="L131" s="330"/>
      <c r="M131" s="217">
        <f t="shared" si="35"/>
        <v>0</v>
      </c>
      <c r="N131" s="176"/>
      <c r="O131" s="218">
        <v>118.5</v>
      </c>
      <c r="P131" s="219">
        <f t="shared" si="36"/>
        <v>1667176.5</v>
      </c>
      <c r="Q131" s="176"/>
      <c r="R131" s="341">
        <f t="shared" si="38"/>
        <v>118.5</v>
      </c>
      <c r="S131" s="223">
        <f t="shared" si="37"/>
        <v>1667176.5</v>
      </c>
      <c r="T131" s="477">
        <f t="shared" si="40"/>
        <v>1.2730013639677922E-2</v>
      </c>
    </row>
    <row r="132" spans="2:20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4"/>
        <v>175551012.33749998</v>
      </c>
      <c r="H132" s="176"/>
      <c r="I132" s="385">
        <v>3999.9974999999995</v>
      </c>
      <c r="J132" s="105">
        <f t="shared" si="39"/>
        <v>65619958.98749999</v>
      </c>
      <c r="K132" s="266"/>
      <c r="L132" s="330"/>
      <c r="M132" s="217">
        <f t="shared" si="35"/>
        <v>0</v>
      </c>
      <c r="N132" s="176"/>
      <c r="O132" s="218">
        <v>2042.6100000000001</v>
      </c>
      <c r="P132" s="219">
        <f t="shared" si="36"/>
        <v>33509017.050000001</v>
      </c>
      <c r="Q132" s="176"/>
      <c r="R132" s="341">
        <f t="shared" si="38"/>
        <v>2042.6100000000001</v>
      </c>
      <c r="S132" s="223">
        <f t="shared" si="37"/>
        <v>33509017.050000001</v>
      </c>
      <c r="T132" s="477">
        <f t="shared" si="40"/>
        <v>0.51065281915801208</v>
      </c>
    </row>
    <row r="133" spans="2:20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4"/>
        <v>14448483</v>
      </c>
      <c r="H133" s="176"/>
      <c r="I133" s="388">
        <v>469</v>
      </c>
      <c r="J133" s="402">
        <f t="shared" si="39"/>
        <v>14448483</v>
      </c>
      <c r="K133" s="266"/>
      <c r="L133" s="428"/>
      <c r="M133" s="236">
        <f t="shared" si="35"/>
        <v>0</v>
      </c>
      <c r="N133" s="176"/>
      <c r="O133" s="237">
        <v>8.5500000000000007</v>
      </c>
      <c r="P133" s="211">
        <f t="shared" si="36"/>
        <v>263399.85000000003</v>
      </c>
      <c r="Q133" s="176"/>
      <c r="R133" s="344">
        <f t="shared" si="38"/>
        <v>8.5500000000000007</v>
      </c>
      <c r="S133" s="238">
        <f t="shared" si="37"/>
        <v>263399.85000000003</v>
      </c>
      <c r="T133" s="345">
        <f>+S133/J133</f>
        <v>1.8230277185501069E-2</v>
      </c>
    </row>
    <row r="134" spans="2:20" ht="12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0" ht="4.1500000000000004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0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344534408.30999362</v>
      </c>
      <c r="L136" s="455"/>
      <c r="M136" s="405">
        <f>SUM(M137:M146)</f>
        <v>35124437</v>
      </c>
      <c r="O136" s="263"/>
      <c r="P136" s="405">
        <f>SUM(P137:P146)</f>
        <v>48011966.219999999</v>
      </c>
      <c r="R136" s="474"/>
      <c r="S136" s="475">
        <f>SUM(S137:S146)</f>
        <v>83136403.220000014</v>
      </c>
      <c r="T136" s="476"/>
    </row>
    <row r="137" spans="2:20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1">+E137*F137</f>
        <v>2378900</v>
      </c>
      <c r="I137" s="371">
        <v>100</v>
      </c>
      <c r="J137" s="95">
        <f>+I137*F137</f>
        <v>2378900</v>
      </c>
      <c r="L137" s="382">
        <v>100</v>
      </c>
      <c r="M137" s="473">
        <f t="shared" ref="M137:M146" si="42">+(L137)*F137</f>
        <v>2378900</v>
      </c>
      <c r="O137" s="244">
        <v>0</v>
      </c>
      <c r="P137" s="219">
        <f t="shared" ref="P137:P146" si="43">+O137*F137</f>
        <v>0</v>
      </c>
      <c r="R137" s="244">
        <f>+L137+O137</f>
        <v>100</v>
      </c>
      <c r="S137" s="473">
        <f t="shared" ref="S137:S146" si="44">+R137*F137</f>
        <v>2378900</v>
      </c>
      <c r="T137" s="372">
        <f>+S137/J137</f>
        <v>1</v>
      </c>
    </row>
    <row r="138" spans="2:20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1"/>
        <v>150998293.59999999</v>
      </c>
      <c r="I138" s="374">
        <v>3029.6</v>
      </c>
      <c r="J138" s="96">
        <f>+I138*F138</f>
        <v>150998293.59999999</v>
      </c>
      <c r="L138" s="450">
        <v>657</v>
      </c>
      <c r="M138" s="219">
        <f t="shared" si="42"/>
        <v>32745537</v>
      </c>
      <c r="O138" s="218">
        <v>657</v>
      </c>
      <c r="P138" s="219">
        <f t="shared" si="43"/>
        <v>32745537</v>
      </c>
      <c r="R138" s="341">
        <f t="shared" ref="R138:R146" si="45">+L138+O138</f>
        <v>1314</v>
      </c>
      <c r="S138" s="223">
        <f t="shared" si="44"/>
        <v>65491074</v>
      </c>
      <c r="T138" s="477">
        <f>+S138/J138</f>
        <v>0.43372062318457882</v>
      </c>
    </row>
    <row r="139" spans="2:20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1"/>
        <v>4096700</v>
      </c>
      <c r="I139" s="374">
        <v>100</v>
      </c>
      <c r="J139" s="96">
        <f t="shared" ref="J139:J146" si="46">+I139*F139</f>
        <v>4096700</v>
      </c>
      <c r="L139" s="330"/>
      <c r="M139" s="217">
        <f t="shared" si="42"/>
        <v>0</v>
      </c>
      <c r="O139" s="218">
        <v>0</v>
      </c>
      <c r="P139" s="219">
        <f t="shared" si="43"/>
        <v>0</v>
      </c>
      <c r="R139" s="341">
        <f t="shared" si="45"/>
        <v>0</v>
      </c>
      <c r="S139" s="223">
        <f t="shared" si="44"/>
        <v>0</v>
      </c>
      <c r="T139" s="477">
        <f t="shared" ref="T139:T145" si="47">+S139/J139</f>
        <v>0</v>
      </c>
    </row>
    <row r="140" spans="2:20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1"/>
        <v>305456832.24000007</v>
      </c>
      <c r="I140" s="374">
        <v>6099.1550340956755</v>
      </c>
      <c r="J140" s="96">
        <f t="shared" si="46"/>
        <v>166360552.70999366</v>
      </c>
      <c r="L140" s="330"/>
      <c r="M140" s="217">
        <f t="shared" si="42"/>
        <v>0</v>
      </c>
      <c r="O140" s="218">
        <v>544.82000000000005</v>
      </c>
      <c r="P140" s="219">
        <f t="shared" si="43"/>
        <v>14860510.320000002</v>
      </c>
      <c r="R140" s="341">
        <f t="shared" si="45"/>
        <v>544.82000000000005</v>
      </c>
      <c r="S140" s="223">
        <f t="shared" si="44"/>
        <v>14860510.320000002</v>
      </c>
      <c r="T140" s="477">
        <f t="shared" si="47"/>
        <v>8.9327127602812403E-2</v>
      </c>
    </row>
    <row r="141" spans="2:20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1"/>
        <v>8301000</v>
      </c>
      <c r="I141" s="374">
        <v>300</v>
      </c>
      <c r="J141" s="96">
        <f t="shared" si="46"/>
        <v>8301000</v>
      </c>
      <c r="L141" s="330"/>
      <c r="M141" s="217">
        <f t="shared" si="42"/>
        <v>0</v>
      </c>
      <c r="O141" s="218">
        <v>14.67</v>
      </c>
      <c r="P141" s="219">
        <f t="shared" si="43"/>
        <v>405918.9</v>
      </c>
      <c r="R141" s="341">
        <f t="shared" si="45"/>
        <v>14.67</v>
      </c>
      <c r="S141" s="223">
        <f t="shared" si="44"/>
        <v>405918.9</v>
      </c>
      <c r="T141" s="477">
        <f t="shared" si="47"/>
        <v>4.8900000000000006E-2</v>
      </c>
    </row>
    <row r="142" spans="2:20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1"/>
        <v>10120720</v>
      </c>
      <c r="I142" s="374">
        <v>1</v>
      </c>
      <c r="J142" s="96">
        <f t="shared" si="46"/>
        <v>253018</v>
      </c>
      <c r="L142" s="330"/>
      <c r="M142" s="217">
        <f t="shared" si="42"/>
        <v>0</v>
      </c>
      <c r="O142" s="218">
        <v>0</v>
      </c>
      <c r="P142" s="219">
        <f t="shared" si="43"/>
        <v>0</v>
      </c>
      <c r="R142" s="341">
        <f t="shared" si="45"/>
        <v>0</v>
      </c>
      <c r="S142" s="223">
        <f t="shared" si="44"/>
        <v>0</v>
      </c>
      <c r="T142" s="477">
        <f t="shared" si="47"/>
        <v>0</v>
      </c>
    </row>
    <row r="143" spans="2:20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1"/>
        <v>26957379</v>
      </c>
      <c r="I143" s="374">
        <v>1</v>
      </c>
      <c r="J143" s="96">
        <f t="shared" si="46"/>
        <v>155823</v>
      </c>
      <c r="L143" s="330"/>
      <c r="M143" s="217">
        <f t="shared" si="42"/>
        <v>0</v>
      </c>
      <c r="O143" s="218">
        <v>0</v>
      </c>
      <c r="P143" s="219">
        <f t="shared" si="43"/>
        <v>0</v>
      </c>
      <c r="R143" s="341">
        <f t="shared" si="45"/>
        <v>0</v>
      </c>
      <c r="S143" s="223">
        <f t="shared" si="44"/>
        <v>0</v>
      </c>
      <c r="T143" s="477">
        <f t="shared" si="47"/>
        <v>0</v>
      </c>
    </row>
    <row r="144" spans="2:20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1"/>
        <v>4365570</v>
      </c>
      <c r="I144" s="374">
        <v>30</v>
      </c>
      <c r="J144" s="96">
        <f t="shared" si="46"/>
        <v>4365570</v>
      </c>
      <c r="L144" s="330"/>
      <c r="M144" s="217">
        <f t="shared" si="42"/>
        <v>0</v>
      </c>
      <c r="O144" s="218">
        <v>0</v>
      </c>
      <c r="P144" s="219">
        <f t="shared" si="43"/>
        <v>0</v>
      </c>
      <c r="R144" s="341">
        <f t="shared" si="45"/>
        <v>0</v>
      </c>
      <c r="S144" s="223">
        <f t="shared" si="44"/>
        <v>0</v>
      </c>
      <c r="T144" s="477">
        <f t="shared" si="47"/>
        <v>0</v>
      </c>
    </row>
    <row r="145" spans="2:20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1"/>
        <v>97403395.049999997</v>
      </c>
      <c r="I145" s="374">
        <v>1</v>
      </c>
      <c r="J145" s="96">
        <f t="shared" si="46"/>
        <v>54951</v>
      </c>
      <c r="L145" s="330"/>
      <c r="M145" s="217">
        <f t="shared" si="42"/>
        <v>0</v>
      </c>
      <c r="O145" s="218">
        <v>0</v>
      </c>
      <c r="P145" s="219">
        <f t="shared" si="43"/>
        <v>0</v>
      </c>
      <c r="R145" s="341">
        <f t="shared" si="45"/>
        <v>0</v>
      </c>
      <c r="S145" s="223">
        <f t="shared" si="44"/>
        <v>0</v>
      </c>
      <c r="T145" s="477">
        <f t="shared" si="47"/>
        <v>0</v>
      </c>
    </row>
    <row r="146" spans="2:20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1"/>
        <v>7569600</v>
      </c>
      <c r="I146" s="375">
        <v>200</v>
      </c>
      <c r="J146" s="97">
        <f t="shared" si="46"/>
        <v>7569600</v>
      </c>
      <c r="L146" s="428"/>
      <c r="M146" s="236">
        <f t="shared" si="42"/>
        <v>0</v>
      </c>
      <c r="O146" s="237">
        <v>0</v>
      </c>
      <c r="P146" s="211">
        <f t="shared" si="43"/>
        <v>0</v>
      </c>
      <c r="R146" s="344">
        <f t="shared" si="45"/>
        <v>0</v>
      </c>
      <c r="S146" s="238">
        <f t="shared" si="44"/>
        <v>0</v>
      </c>
      <c r="T146" s="345">
        <f>+S146/J146</f>
        <v>0</v>
      </c>
    </row>
    <row r="147" spans="2:20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0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0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98499616.900000006</v>
      </c>
      <c r="L149" s="455"/>
      <c r="M149" s="269">
        <f>SUM(M150:M157)</f>
        <v>0</v>
      </c>
      <c r="O149" s="263"/>
      <c r="P149" s="405">
        <f>SUM(P150:P157)</f>
        <v>68865704</v>
      </c>
      <c r="R149" s="474"/>
      <c r="S149" s="475">
        <f>SUM(S150:S157)</f>
        <v>68865704</v>
      </c>
      <c r="T149" s="476"/>
    </row>
    <row r="150" spans="2:20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48">+E150*F150</f>
        <v>11711040</v>
      </c>
      <c r="I150" s="371">
        <v>30</v>
      </c>
      <c r="J150" s="273">
        <f>+I150*F150</f>
        <v>11711040</v>
      </c>
      <c r="L150" s="254"/>
      <c r="M150" s="242">
        <f t="shared" ref="M150:M157" si="49">+(L150)*F150</f>
        <v>0</v>
      </c>
      <c r="O150" s="244">
        <v>0</v>
      </c>
      <c r="P150" s="219">
        <f t="shared" ref="P150:P157" si="50">+O150*F150</f>
        <v>0</v>
      </c>
      <c r="R150" s="244">
        <f>+L150+O150</f>
        <v>0</v>
      </c>
      <c r="S150" s="245">
        <f t="shared" ref="S150:S157" si="51">+R150*F150</f>
        <v>0</v>
      </c>
      <c r="T150" s="372">
        <f>+S150/J150</f>
        <v>0</v>
      </c>
    </row>
    <row r="151" spans="2:20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48"/>
        <v>5090100</v>
      </c>
      <c r="I151" s="374">
        <v>127.74</v>
      </c>
      <c r="J151" s="403">
        <f>+I151*F151</f>
        <v>10836822.9</v>
      </c>
      <c r="L151" s="330"/>
      <c r="M151" s="217">
        <f t="shared" si="49"/>
        <v>0</v>
      </c>
      <c r="O151" s="218">
        <v>0</v>
      </c>
      <c r="P151" s="219">
        <f t="shared" si="50"/>
        <v>0</v>
      </c>
      <c r="R151" s="341">
        <f t="shared" ref="R151:R157" si="52">+L151+O151</f>
        <v>0</v>
      </c>
      <c r="S151" s="220">
        <f t="shared" si="51"/>
        <v>0</v>
      </c>
      <c r="T151" s="477">
        <f>+S151/J151</f>
        <v>0</v>
      </c>
    </row>
    <row r="152" spans="2:20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48"/>
        <v>42501264</v>
      </c>
      <c r="I152" s="374">
        <v>43</v>
      </c>
      <c r="J152" s="403">
        <f t="shared" ref="J152:J157" si="53">+I152*F152</f>
        <v>38074049</v>
      </c>
      <c r="L152" s="347"/>
      <c r="M152" s="217">
        <f t="shared" si="49"/>
        <v>0</v>
      </c>
      <c r="O152" s="218">
        <v>43</v>
      </c>
      <c r="P152" s="200">
        <f t="shared" si="50"/>
        <v>38074049</v>
      </c>
      <c r="R152" s="341">
        <f t="shared" si="52"/>
        <v>43</v>
      </c>
      <c r="S152" s="222">
        <f t="shared" si="51"/>
        <v>38074049</v>
      </c>
      <c r="T152" s="477">
        <f t="shared" ref="T152:T156" si="54">+S152/J152</f>
        <v>1</v>
      </c>
    </row>
    <row r="153" spans="2:20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48"/>
        <v>11393520</v>
      </c>
      <c r="I153" s="374">
        <v>40</v>
      </c>
      <c r="J153" s="403">
        <f t="shared" si="53"/>
        <v>11393520</v>
      </c>
      <c r="L153" s="347"/>
      <c r="M153" s="217">
        <f t="shared" si="49"/>
        <v>0</v>
      </c>
      <c r="O153" s="218">
        <v>25</v>
      </c>
      <c r="P153" s="200">
        <f t="shared" si="50"/>
        <v>7120950</v>
      </c>
      <c r="R153" s="341">
        <f t="shared" si="52"/>
        <v>25</v>
      </c>
      <c r="S153" s="222">
        <f t="shared" si="51"/>
        <v>7120950</v>
      </c>
      <c r="T153" s="477">
        <f t="shared" si="54"/>
        <v>0.625</v>
      </c>
    </row>
    <row r="154" spans="2:20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48"/>
        <v>2813480</v>
      </c>
      <c r="I154" s="374">
        <v>20</v>
      </c>
      <c r="J154" s="403">
        <f t="shared" si="53"/>
        <v>2813480</v>
      </c>
      <c r="L154" s="347"/>
      <c r="M154" s="217">
        <f t="shared" si="49"/>
        <v>0</v>
      </c>
      <c r="O154" s="218">
        <v>0</v>
      </c>
      <c r="P154" s="200">
        <f t="shared" si="50"/>
        <v>0</v>
      </c>
      <c r="R154" s="341">
        <f t="shared" si="52"/>
        <v>0</v>
      </c>
      <c r="S154" s="222">
        <f t="shared" si="51"/>
        <v>0</v>
      </c>
      <c r="T154" s="477">
        <f t="shared" si="54"/>
        <v>0</v>
      </c>
    </row>
    <row r="155" spans="2:20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48"/>
        <v>14509760</v>
      </c>
      <c r="I155" s="374">
        <v>36</v>
      </c>
      <c r="J155" s="403">
        <f t="shared" si="53"/>
        <v>13058784</v>
      </c>
      <c r="L155" s="347"/>
      <c r="M155" s="217">
        <f t="shared" si="49"/>
        <v>0</v>
      </c>
      <c r="O155" s="218">
        <v>36</v>
      </c>
      <c r="P155" s="200">
        <f t="shared" si="50"/>
        <v>13058784</v>
      </c>
      <c r="R155" s="341">
        <f t="shared" si="52"/>
        <v>36</v>
      </c>
      <c r="S155" s="222">
        <f t="shared" si="51"/>
        <v>13058784</v>
      </c>
      <c r="T155" s="477">
        <f t="shared" si="54"/>
        <v>1</v>
      </c>
    </row>
    <row r="156" spans="2:20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48"/>
        <v>9080400</v>
      </c>
      <c r="I156" s="374">
        <v>40</v>
      </c>
      <c r="J156" s="403">
        <f t="shared" si="53"/>
        <v>9080400</v>
      </c>
      <c r="L156" s="347"/>
      <c r="M156" s="217">
        <f t="shared" si="49"/>
        <v>0</v>
      </c>
      <c r="O156" s="218">
        <v>40</v>
      </c>
      <c r="P156" s="200">
        <f t="shared" si="50"/>
        <v>9080400</v>
      </c>
      <c r="R156" s="341">
        <f t="shared" si="52"/>
        <v>40</v>
      </c>
      <c r="S156" s="222">
        <f t="shared" si="51"/>
        <v>9080400</v>
      </c>
      <c r="T156" s="477">
        <f t="shared" si="54"/>
        <v>1</v>
      </c>
    </row>
    <row r="157" spans="2:20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48"/>
        <v>3403380</v>
      </c>
      <c r="I157" s="375">
        <v>9</v>
      </c>
      <c r="J157" s="404">
        <f t="shared" si="53"/>
        <v>1531521</v>
      </c>
      <c r="L157" s="210"/>
      <c r="M157" s="236">
        <f t="shared" si="49"/>
        <v>0</v>
      </c>
      <c r="O157" s="237">
        <v>9</v>
      </c>
      <c r="P157" s="208">
        <f t="shared" si="50"/>
        <v>1531521</v>
      </c>
      <c r="R157" s="344">
        <f t="shared" si="52"/>
        <v>9</v>
      </c>
      <c r="S157" s="206">
        <f t="shared" si="51"/>
        <v>1531521</v>
      </c>
      <c r="T157" s="345">
        <f>+S157/J157</f>
        <v>1</v>
      </c>
    </row>
    <row r="158" spans="2:20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0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113378016.43999998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</row>
    <row r="160" spans="2:20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15784.179999999997</v>
      </c>
      <c r="J160" s="95">
        <f>+I160*F160</f>
        <v>84382226.279999986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</row>
    <row r="161" spans="2:20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7827.9199999999983</v>
      </c>
      <c r="J161" s="96">
        <f>+I161*F161</f>
        <v>20924030.159999996</v>
      </c>
      <c r="L161" s="340"/>
      <c r="M161" s="96">
        <f t="shared" ref="M161:M163" si="55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</row>
    <row r="162" spans="2:20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20</v>
      </c>
      <c r="J162" s="96">
        <f t="shared" ref="J162:J163" si="56">+I162*F162</f>
        <v>5344160</v>
      </c>
      <c r="L162" s="340"/>
      <c r="M162" s="96">
        <f t="shared" si="55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</row>
    <row r="163" spans="2:20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300</v>
      </c>
      <c r="J163" s="97">
        <f t="shared" si="56"/>
        <v>2727600</v>
      </c>
      <c r="L163" s="343"/>
      <c r="M163" s="97">
        <f t="shared" si="55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</row>
    <row r="164" spans="2:20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0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0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4097672567.7255001</v>
      </c>
      <c r="L166" s="455"/>
      <c r="M166" s="102">
        <f>+M167+M229+M233</f>
        <v>0</v>
      </c>
      <c r="N166" s="287"/>
      <c r="O166" s="263"/>
      <c r="P166" s="405">
        <f>+P167+P229+P233</f>
        <v>2070760137.9400001</v>
      </c>
      <c r="R166" s="191"/>
      <c r="S166" s="405">
        <f>+S167+S229+S233</f>
        <v>2070760137.9400001</v>
      </c>
      <c r="T166" s="264">
        <f>+S166/J166</f>
        <v>0.50535031867844415</v>
      </c>
    </row>
    <row r="167" spans="2:20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2518104686.2199998</v>
      </c>
      <c r="L167" s="456"/>
      <c r="M167" s="288">
        <f>+M168+M188</f>
        <v>0</v>
      </c>
      <c r="N167" s="287"/>
      <c r="O167" s="322"/>
      <c r="P167" s="405">
        <f>+P168+P188</f>
        <v>1385447674.53</v>
      </c>
      <c r="R167" s="323"/>
      <c r="S167" s="405">
        <f>+S168+S188</f>
        <v>1385447674.53</v>
      </c>
      <c r="T167" s="289">
        <f>+S167/J167</f>
        <v>0.55019462936218744</v>
      </c>
    </row>
    <row r="168" spans="2:20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N168" s="287"/>
      <c r="O168" s="290"/>
      <c r="P168" s="405">
        <f>SUM(P169:P185)</f>
        <v>966737226.08999991</v>
      </c>
      <c r="R168" s="192"/>
      <c r="S168" s="405">
        <f>SUM(S169:S185)</f>
        <v>966737226.08999991</v>
      </c>
      <c r="T168" s="264">
        <f>+S168/J168</f>
        <v>1.0302102360008183</v>
      </c>
    </row>
    <row r="169" spans="2:20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7">+E169*F169</f>
        <v>29969474.25</v>
      </c>
      <c r="I169" s="371">
        <v>2100</v>
      </c>
      <c r="J169" s="95">
        <f>+I169*F169</f>
        <v>34450500</v>
      </c>
      <c r="L169" s="254"/>
      <c r="M169" s="242">
        <f t="shared" ref="M169:M185" si="58">+(L169)*F169</f>
        <v>0</v>
      </c>
      <c r="O169" s="244">
        <v>1750.12</v>
      </c>
      <c r="P169" s="199">
        <f t="shared" ref="P169:P185" si="59">+O169*F169</f>
        <v>28710718.599999998</v>
      </c>
      <c r="R169" s="244">
        <f>+L169+O169</f>
        <v>1750.12</v>
      </c>
      <c r="S169" s="216">
        <f t="shared" ref="S169:S185" si="60">+R169*F169</f>
        <v>28710718.599999998</v>
      </c>
      <c r="T169" s="246">
        <f>+S169/J169</f>
        <v>0.83339047619047613</v>
      </c>
    </row>
    <row r="170" spans="2:20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7"/>
        <v>17197965.899999999</v>
      </c>
      <c r="I170" s="374">
        <v>11549.999999999998</v>
      </c>
      <c r="J170" s="96">
        <f>+I170*F170</f>
        <v>18121949.999999996</v>
      </c>
      <c r="L170" s="330"/>
      <c r="M170" s="217">
        <f t="shared" si="58"/>
        <v>0</v>
      </c>
      <c r="O170" s="218">
        <v>9625.67</v>
      </c>
      <c r="P170" s="200">
        <f t="shared" si="59"/>
        <v>15102676.23</v>
      </c>
      <c r="R170" s="218">
        <f>+L170+O170</f>
        <v>9625.67</v>
      </c>
      <c r="S170" s="202">
        <f t="shared" si="60"/>
        <v>15102676.23</v>
      </c>
      <c r="T170" s="203">
        <f>+S170/J170</f>
        <v>0.83339134199134224</v>
      </c>
    </row>
    <row r="171" spans="2:20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7"/>
        <v>113668787.54000001</v>
      </c>
      <c r="I171" s="374">
        <v>400</v>
      </c>
      <c r="J171" s="96">
        <f t="shared" ref="J171:J185" si="61">+I171*F171</f>
        <v>30707600</v>
      </c>
      <c r="L171" s="330"/>
      <c r="M171" s="200">
        <f t="shared" si="58"/>
        <v>0</v>
      </c>
      <c r="O171" s="218">
        <v>400</v>
      </c>
      <c r="P171" s="200">
        <f t="shared" si="59"/>
        <v>30707600</v>
      </c>
      <c r="R171" s="218">
        <f t="shared" ref="R171:R184" si="62">+L171+O171</f>
        <v>400</v>
      </c>
      <c r="S171" s="202">
        <f t="shared" si="60"/>
        <v>30707600</v>
      </c>
      <c r="T171" s="203">
        <f t="shared" ref="T171:T184" si="63">+S171/J171</f>
        <v>1</v>
      </c>
    </row>
    <row r="172" spans="2:20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7"/>
        <v>283951075.18000001</v>
      </c>
      <c r="I172" s="374">
        <v>170</v>
      </c>
      <c r="J172" s="96">
        <f t="shared" si="61"/>
        <v>234067220</v>
      </c>
      <c r="L172" s="330"/>
      <c r="M172" s="217">
        <f t="shared" si="58"/>
        <v>0</v>
      </c>
      <c r="O172" s="218">
        <v>170</v>
      </c>
      <c r="P172" s="200">
        <f t="shared" si="59"/>
        <v>234067220</v>
      </c>
      <c r="R172" s="218">
        <f t="shared" si="62"/>
        <v>170</v>
      </c>
      <c r="S172" s="202">
        <f t="shared" si="60"/>
        <v>234067220</v>
      </c>
      <c r="T172" s="203">
        <f t="shared" si="63"/>
        <v>1</v>
      </c>
    </row>
    <row r="173" spans="2:20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7"/>
        <v>459235573.25999993</v>
      </c>
      <c r="I173" s="374">
        <v>499.73999999999995</v>
      </c>
      <c r="J173" s="96">
        <f t="shared" si="61"/>
        <v>459235573.25999993</v>
      </c>
      <c r="L173" s="328"/>
      <c r="M173" s="291">
        <f t="shared" si="58"/>
        <v>0</v>
      </c>
      <c r="O173" s="218">
        <v>544.74</v>
      </c>
      <c r="P173" s="200">
        <f t="shared" si="59"/>
        <v>500588278.25999999</v>
      </c>
      <c r="R173" s="218">
        <f t="shared" si="62"/>
        <v>544.74</v>
      </c>
      <c r="S173" s="202">
        <f t="shared" si="60"/>
        <v>500588278.25999999</v>
      </c>
      <c r="T173" s="203">
        <f t="shared" si="63"/>
        <v>1.0900468243486614</v>
      </c>
    </row>
    <row r="174" spans="2:20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7"/>
        <v>11713860</v>
      </c>
      <c r="I174" s="374">
        <v>20</v>
      </c>
      <c r="J174" s="96">
        <f t="shared" si="61"/>
        <v>11713860</v>
      </c>
      <c r="L174" s="330"/>
      <c r="M174" s="217">
        <f t="shared" si="58"/>
        <v>0</v>
      </c>
      <c r="O174" s="218">
        <v>20</v>
      </c>
      <c r="P174" s="200">
        <f t="shared" si="59"/>
        <v>11713860</v>
      </c>
      <c r="R174" s="218">
        <f t="shared" si="62"/>
        <v>20</v>
      </c>
      <c r="S174" s="202">
        <f t="shared" si="60"/>
        <v>11713860</v>
      </c>
      <c r="T174" s="203">
        <f t="shared" si="63"/>
        <v>1</v>
      </c>
    </row>
    <row r="175" spans="2:20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7"/>
        <v>581360</v>
      </c>
      <c r="I175" s="374">
        <v>5</v>
      </c>
      <c r="J175" s="96">
        <f t="shared" si="61"/>
        <v>581360</v>
      </c>
      <c r="L175" s="330"/>
      <c r="M175" s="217">
        <f t="shared" si="58"/>
        <v>0</v>
      </c>
      <c r="O175" s="218">
        <v>5</v>
      </c>
      <c r="P175" s="200">
        <f t="shared" si="59"/>
        <v>581360</v>
      </c>
      <c r="R175" s="218">
        <f t="shared" si="62"/>
        <v>5</v>
      </c>
      <c r="S175" s="202">
        <f t="shared" si="60"/>
        <v>581360</v>
      </c>
      <c r="T175" s="203">
        <f t="shared" si="63"/>
        <v>1</v>
      </c>
    </row>
    <row r="176" spans="2:20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7"/>
        <v>991875</v>
      </c>
      <c r="I176" s="374">
        <v>15</v>
      </c>
      <c r="J176" s="96">
        <f t="shared" si="61"/>
        <v>991875</v>
      </c>
      <c r="L176" s="330"/>
      <c r="M176" s="217">
        <f t="shared" si="58"/>
        <v>0</v>
      </c>
      <c r="O176" s="218">
        <v>15</v>
      </c>
      <c r="P176" s="200">
        <f t="shared" si="59"/>
        <v>991875</v>
      </c>
      <c r="R176" s="218">
        <f t="shared" si="62"/>
        <v>15</v>
      </c>
      <c r="S176" s="202">
        <f t="shared" si="60"/>
        <v>991875</v>
      </c>
      <c r="T176" s="203">
        <f t="shared" si="63"/>
        <v>1</v>
      </c>
    </row>
    <row r="177" spans="2:20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7"/>
        <v>10332064</v>
      </c>
      <c r="I177" s="374">
        <v>1</v>
      </c>
      <c r="J177" s="96">
        <f t="shared" si="61"/>
        <v>10332064</v>
      </c>
      <c r="L177" s="330"/>
      <c r="M177" s="217">
        <f t="shared" si="58"/>
        <v>0</v>
      </c>
      <c r="O177" s="218">
        <v>1</v>
      </c>
      <c r="P177" s="200">
        <f t="shared" si="59"/>
        <v>10332064</v>
      </c>
      <c r="R177" s="218">
        <f t="shared" si="62"/>
        <v>1</v>
      </c>
      <c r="S177" s="202">
        <f t="shared" si="60"/>
        <v>10332064</v>
      </c>
      <c r="T177" s="203">
        <f t="shared" si="63"/>
        <v>1</v>
      </c>
    </row>
    <row r="178" spans="2:20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7"/>
        <v>11049110</v>
      </c>
      <c r="I178" s="374">
        <v>0</v>
      </c>
      <c r="J178" s="96">
        <f t="shared" si="61"/>
        <v>0</v>
      </c>
      <c r="L178" s="330"/>
      <c r="M178" s="217">
        <f t="shared" si="58"/>
        <v>0</v>
      </c>
      <c r="O178" s="218">
        <v>0</v>
      </c>
      <c r="P178" s="200">
        <f t="shared" si="59"/>
        <v>0</v>
      </c>
      <c r="R178" s="218">
        <f t="shared" si="62"/>
        <v>0</v>
      </c>
      <c r="S178" s="202">
        <f t="shared" si="60"/>
        <v>0</v>
      </c>
      <c r="T178" s="203"/>
    </row>
    <row r="179" spans="2:20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7"/>
        <v>0</v>
      </c>
      <c r="I179" s="374">
        <v>0</v>
      </c>
      <c r="J179" s="96">
        <f t="shared" si="61"/>
        <v>0</v>
      </c>
      <c r="L179" s="330"/>
      <c r="M179" s="217">
        <f t="shared" si="58"/>
        <v>0</v>
      </c>
      <c r="O179" s="218">
        <v>0</v>
      </c>
      <c r="P179" s="200">
        <f t="shared" si="59"/>
        <v>0</v>
      </c>
      <c r="R179" s="218">
        <f t="shared" si="62"/>
        <v>0</v>
      </c>
      <c r="S179" s="202">
        <f t="shared" si="60"/>
        <v>0</v>
      </c>
      <c r="T179" s="203"/>
    </row>
    <row r="180" spans="2:20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7"/>
        <v>12789944</v>
      </c>
      <c r="I180" s="374">
        <v>0</v>
      </c>
      <c r="J180" s="96">
        <f t="shared" si="61"/>
        <v>0</v>
      </c>
      <c r="L180" s="330"/>
      <c r="M180" s="217">
        <f t="shared" si="58"/>
        <v>0</v>
      </c>
      <c r="O180" s="218">
        <v>0</v>
      </c>
      <c r="P180" s="200">
        <f t="shared" si="59"/>
        <v>0</v>
      </c>
      <c r="R180" s="218">
        <f t="shared" si="62"/>
        <v>0</v>
      </c>
      <c r="S180" s="202">
        <f t="shared" si="60"/>
        <v>0</v>
      </c>
      <c r="T180" s="203"/>
    </row>
    <row r="181" spans="2:20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7"/>
        <v>127074394</v>
      </c>
      <c r="I181" s="374">
        <v>2</v>
      </c>
      <c r="J181" s="96">
        <f t="shared" si="61"/>
        <v>127074394</v>
      </c>
      <c r="L181" s="330"/>
      <c r="M181" s="200">
        <f t="shared" si="58"/>
        <v>0</v>
      </c>
      <c r="O181" s="218">
        <v>2</v>
      </c>
      <c r="P181" s="200">
        <f t="shared" si="59"/>
        <v>127074394</v>
      </c>
      <c r="R181" s="218">
        <f t="shared" si="62"/>
        <v>2</v>
      </c>
      <c r="S181" s="202">
        <f t="shared" si="60"/>
        <v>127074394</v>
      </c>
      <c r="T181" s="203">
        <f t="shared" si="63"/>
        <v>1</v>
      </c>
    </row>
    <row r="182" spans="2:20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7"/>
        <v>0</v>
      </c>
      <c r="I182" s="374">
        <v>0</v>
      </c>
      <c r="J182" s="96">
        <f t="shared" si="61"/>
        <v>0</v>
      </c>
      <c r="L182" s="330"/>
      <c r="M182" s="217">
        <f t="shared" si="58"/>
        <v>0</v>
      </c>
      <c r="O182" s="218">
        <v>0</v>
      </c>
      <c r="P182" s="200">
        <f t="shared" si="59"/>
        <v>0</v>
      </c>
      <c r="R182" s="218">
        <f t="shared" si="62"/>
        <v>0</v>
      </c>
      <c r="S182" s="202">
        <f t="shared" si="60"/>
        <v>0</v>
      </c>
      <c r="T182" s="203"/>
    </row>
    <row r="183" spans="2:20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7"/>
        <v>2622462</v>
      </c>
      <c r="I183" s="374">
        <v>1</v>
      </c>
      <c r="J183" s="96">
        <f t="shared" si="61"/>
        <v>2622462</v>
      </c>
      <c r="L183" s="330"/>
      <c r="M183" s="217">
        <f t="shared" si="58"/>
        <v>0</v>
      </c>
      <c r="O183" s="218">
        <v>1</v>
      </c>
      <c r="P183" s="200">
        <f t="shared" si="59"/>
        <v>2622462</v>
      </c>
      <c r="R183" s="218">
        <f t="shared" si="62"/>
        <v>1</v>
      </c>
      <c r="S183" s="202">
        <f t="shared" si="60"/>
        <v>2622462</v>
      </c>
      <c r="T183" s="203">
        <f t="shared" si="63"/>
        <v>1</v>
      </c>
    </row>
    <row r="184" spans="2:20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7"/>
        <v>4244718</v>
      </c>
      <c r="I184" s="374">
        <v>2</v>
      </c>
      <c r="J184" s="96">
        <f t="shared" si="61"/>
        <v>8489436</v>
      </c>
      <c r="L184" s="330"/>
      <c r="M184" s="217">
        <f t="shared" si="58"/>
        <v>0</v>
      </c>
      <c r="O184" s="218">
        <v>1</v>
      </c>
      <c r="P184" s="200">
        <f t="shared" si="59"/>
        <v>4244718</v>
      </c>
      <c r="R184" s="218">
        <f t="shared" si="62"/>
        <v>1</v>
      </c>
      <c r="S184" s="202">
        <f t="shared" si="60"/>
        <v>4244718</v>
      </c>
      <c r="T184" s="203">
        <f t="shared" si="63"/>
        <v>0.5</v>
      </c>
    </row>
    <row r="185" spans="2:20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7"/>
        <v>0</v>
      </c>
      <c r="I185" s="375">
        <v>0</v>
      </c>
      <c r="J185" s="97">
        <f t="shared" si="61"/>
        <v>0</v>
      </c>
      <c r="L185" s="428"/>
      <c r="M185" s="236">
        <f t="shared" si="58"/>
        <v>0</v>
      </c>
      <c r="O185" s="237">
        <v>0</v>
      </c>
      <c r="P185" s="208">
        <f t="shared" si="59"/>
        <v>0</v>
      </c>
      <c r="R185" s="237">
        <f>+L185+O185</f>
        <v>0</v>
      </c>
      <c r="S185" s="259">
        <f t="shared" si="60"/>
        <v>0</v>
      </c>
      <c r="T185" s="213"/>
    </row>
    <row r="186" spans="2:20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</row>
    <row r="187" spans="2:20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</row>
    <row r="188" spans="2:20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1579716391.9599998</v>
      </c>
      <c r="L188" s="449"/>
      <c r="M188" s="288">
        <f>SUM(M189:M227)</f>
        <v>0</v>
      </c>
      <c r="O188" s="263"/>
      <c r="P188" s="405">
        <f>SUM(P189:P227)</f>
        <v>418710448.44</v>
      </c>
      <c r="R188" s="191"/>
      <c r="S188" s="405">
        <f>SUM(S189:S227)</f>
        <v>418710448.44</v>
      </c>
      <c r="T188" s="264"/>
    </row>
    <row r="189" spans="2:20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4">+E189*F189</f>
        <v>19920099.350000001</v>
      </c>
      <c r="I189" s="371">
        <v>1214.27</v>
      </c>
      <c r="J189" s="96">
        <f>+I189*F189</f>
        <v>19920099.350000001</v>
      </c>
      <c r="L189" s="254"/>
      <c r="M189" s="304">
        <f t="shared" ref="M189:M227" si="65">+(L189)*F189</f>
        <v>0</v>
      </c>
      <c r="O189" s="244">
        <v>894.81</v>
      </c>
      <c r="P189" s="199">
        <f t="shared" ref="P189:P227" si="66">+O189*F189</f>
        <v>14679358.049999999</v>
      </c>
      <c r="R189" s="244">
        <f>+L189+O189</f>
        <v>894.81</v>
      </c>
      <c r="S189" s="216">
        <f t="shared" ref="S189:S227" si="67">+R189*F189</f>
        <v>14679358.049999999</v>
      </c>
      <c r="T189" s="246">
        <f>+S189/J189</f>
        <v>0.73691188944798103</v>
      </c>
    </row>
    <row r="190" spans="2:20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4"/>
        <v>14688960</v>
      </c>
      <c r="I190" s="374">
        <v>440</v>
      </c>
      <c r="J190" s="96">
        <f>+I190*F190</f>
        <v>14688960</v>
      </c>
      <c r="L190" s="330"/>
      <c r="M190" s="217">
        <f t="shared" si="65"/>
        <v>0</v>
      </c>
      <c r="O190" s="218">
        <v>0</v>
      </c>
      <c r="P190" s="200">
        <f t="shared" si="66"/>
        <v>0</v>
      </c>
      <c r="R190" s="218">
        <f>+L190+O190</f>
        <v>0</v>
      </c>
      <c r="S190" s="202">
        <f t="shared" si="67"/>
        <v>0</v>
      </c>
      <c r="T190" s="203">
        <f>+S190/J190</f>
        <v>0</v>
      </c>
    </row>
    <row r="191" spans="2:20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4"/>
        <v>22199408</v>
      </c>
      <c r="I191" s="374">
        <v>616</v>
      </c>
      <c r="J191" s="96">
        <f t="shared" ref="J191:J226" si="68">+I191*F191</f>
        <v>22199408</v>
      </c>
      <c r="L191" s="330"/>
      <c r="M191" s="217">
        <f t="shared" si="65"/>
        <v>0</v>
      </c>
      <c r="O191" s="218">
        <v>0</v>
      </c>
      <c r="P191" s="200">
        <f t="shared" si="66"/>
        <v>0</v>
      </c>
      <c r="R191" s="218">
        <f t="shared" ref="R191:R226" si="69">+L191+O191</f>
        <v>0</v>
      </c>
      <c r="S191" s="202">
        <f t="shared" si="67"/>
        <v>0</v>
      </c>
      <c r="T191" s="203">
        <f t="shared" ref="T191:T226" si="70">+S191/J191</f>
        <v>0</v>
      </c>
    </row>
    <row r="192" spans="2:20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4"/>
        <v>1801656</v>
      </c>
      <c r="I192" s="374">
        <v>9</v>
      </c>
      <c r="J192" s="96">
        <f t="shared" si="68"/>
        <v>1801656</v>
      </c>
      <c r="L192" s="330"/>
      <c r="M192" s="217">
        <f t="shared" si="65"/>
        <v>0</v>
      </c>
      <c r="O192" s="218">
        <v>0</v>
      </c>
      <c r="P192" s="200">
        <f t="shared" si="66"/>
        <v>0</v>
      </c>
      <c r="R192" s="218">
        <f t="shared" si="69"/>
        <v>0</v>
      </c>
      <c r="S192" s="202">
        <f t="shared" si="67"/>
        <v>0</v>
      </c>
      <c r="T192" s="203">
        <f t="shared" si="70"/>
        <v>0</v>
      </c>
    </row>
    <row r="193" spans="2:20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4"/>
        <v>1975656</v>
      </c>
      <c r="I193" s="374">
        <v>8</v>
      </c>
      <c r="J193" s="96">
        <f t="shared" si="68"/>
        <v>1975656</v>
      </c>
      <c r="L193" s="330"/>
      <c r="M193" s="217">
        <f t="shared" si="65"/>
        <v>0</v>
      </c>
      <c r="O193" s="218">
        <v>0</v>
      </c>
      <c r="P193" s="200">
        <f t="shared" si="66"/>
        <v>0</v>
      </c>
      <c r="R193" s="218">
        <f t="shared" si="69"/>
        <v>0</v>
      </c>
      <c r="S193" s="202">
        <f t="shared" si="67"/>
        <v>0</v>
      </c>
      <c r="T193" s="203">
        <f t="shared" si="70"/>
        <v>0</v>
      </c>
    </row>
    <row r="194" spans="2:20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4"/>
        <v>16200172</v>
      </c>
      <c r="I194" s="374">
        <v>556</v>
      </c>
      <c r="J194" s="96">
        <f t="shared" si="68"/>
        <v>16200172</v>
      </c>
      <c r="L194" s="347"/>
      <c r="M194" s="217">
        <f t="shared" si="65"/>
        <v>0</v>
      </c>
      <c r="O194" s="218">
        <v>50</v>
      </c>
      <c r="P194" s="200">
        <f t="shared" si="66"/>
        <v>1456850</v>
      </c>
      <c r="R194" s="218">
        <f t="shared" si="69"/>
        <v>50</v>
      </c>
      <c r="S194" s="202">
        <f t="shared" si="67"/>
        <v>1456850</v>
      </c>
      <c r="T194" s="203">
        <f t="shared" si="70"/>
        <v>8.9928057553956831E-2</v>
      </c>
    </row>
    <row r="195" spans="2:20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4"/>
        <v>2495548</v>
      </c>
      <c r="I195" s="374">
        <v>5</v>
      </c>
      <c r="J195" s="96">
        <f t="shared" si="68"/>
        <v>3119435</v>
      </c>
      <c r="L195" s="347"/>
      <c r="M195" s="217">
        <f t="shared" si="65"/>
        <v>0</v>
      </c>
      <c r="O195" s="218">
        <v>4</v>
      </c>
      <c r="P195" s="200">
        <f t="shared" si="66"/>
        <v>2495548</v>
      </c>
      <c r="R195" s="218">
        <f t="shared" si="69"/>
        <v>4</v>
      </c>
      <c r="S195" s="202">
        <f t="shared" si="67"/>
        <v>2495548</v>
      </c>
      <c r="T195" s="203">
        <f t="shared" si="70"/>
        <v>0.8</v>
      </c>
    </row>
    <row r="196" spans="2:20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4"/>
        <v>2842904</v>
      </c>
      <c r="I196" s="374">
        <v>6</v>
      </c>
      <c r="J196" s="96">
        <f t="shared" si="68"/>
        <v>4264356</v>
      </c>
      <c r="L196" s="347"/>
      <c r="M196" s="217">
        <f t="shared" si="65"/>
        <v>0</v>
      </c>
      <c r="O196" s="218">
        <v>0</v>
      </c>
      <c r="P196" s="200">
        <f t="shared" si="66"/>
        <v>0</v>
      </c>
      <c r="R196" s="218">
        <f t="shared" si="69"/>
        <v>0</v>
      </c>
      <c r="S196" s="202">
        <f t="shared" si="67"/>
        <v>0</v>
      </c>
      <c r="T196" s="203">
        <f t="shared" si="70"/>
        <v>0</v>
      </c>
    </row>
    <row r="197" spans="2:20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4"/>
        <v>5962347</v>
      </c>
      <c r="I197" s="374">
        <v>9</v>
      </c>
      <c r="J197" s="96">
        <f t="shared" si="68"/>
        <v>5962347</v>
      </c>
      <c r="L197" s="347"/>
      <c r="M197" s="217">
        <f t="shared" si="65"/>
        <v>0</v>
      </c>
      <c r="O197" s="218">
        <v>5</v>
      </c>
      <c r="P197" s="200">
        <f t="shared" si="66"/>
        <v>3312415</v>
      </c>
      <c r="R197" s="218">
        <f t="shared" si="69"/>
        <v>5</v>
      </c>
      <c r="S197" s="202">
        <f t="shared" si="67"/>
        <v>3312415</v>
      </c>
      <c r="T197" s="203">
        <f t="shared" si="70"/>
        <v>0.55555555555555558</v>
      </c>
    </row>
    <row r="198" spans="2:20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4"/>
        <v>5299864</v>
      </c>
      <c r="I198" s="374">
        <v>8</v>
      </c>
      <c r="J198" s="96">
        <f t="shared" si="68"/>
        <v>5299864</v>
      </c>
      <c r="L198" s="330"/>
      <c r="M198" s="217">
        <f t="shared" si="65"/>
        <v>0</v>
      </c>
      <c r="O198" s="218">
        <v>0</v>
      </c>
      <c r="P198" s="200">
        <f t="shared" si="66"/>
        <v>0</v>
      </c>
      <c r="R198" s="218">
        <f t="shared" si="69"/>
        <v>0</v>
      </c>
      <c r="S198" s="202">
        <f t="shared" si="67"/>
        <v>0</v>
      </c>
      <c r="T198" s="203">
        <f t="shared" si="70"/>
        <v>0</v>
      </c>
    </row>
    <row r="199" spans="2:20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4"/>
        <v>2338893</v>
      </c>
      <c r="I199" s="374">
        <v>31</v>
      </c>
      <c r="J199" s="96">
        <f t="shared" si="68"/>
        <v>3152421</v>
      </c>
      <c r="L199" s="330"/>
      <c r="M199" s="217">
        <f t="shared" si="65"/>
        <v>0</v>
      </c>
      <c r="O199" s="218">
        <v>0</v>
      </c>
      <c r="P199" s="200">
        <f t="shared" si="66"/>
        <v>0</v>
      </c>
      <c r="R199" s="218">
        <f t="shared" si="69"/>
        <v>0</v>
      </c>
      <c r="S199" s="202">
        <f t="shared" si="67"/>
        <v>0</v>
      </c>
      <c r="T199" s="203">
        <f t="shared" si="70"/>
        <v>0</v>
      </c>
    </row>
    <row r="200" spans="2:20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4"/>
        <v>6308120</v>
      </c>
      <c r="I200" s="374">
        <v>140</v>
      </c>
      <c r="J200" s="96">
        <f t="shared" si="68"/>
        <v>6308120</v>
      </c>
      <c r="L200" s="330"/>
      <c r="M200" s="217">
        <f t="shared" si="65"/>
        <v>0</v>
      </c>
      <c r="O200" s="218">
        <v>0</v>
      </c>
      <c r="P200" s="200">
        <f t="shared" si="66"/>
        <v>0</v>
      </c>
      <c r="R200" s="218">
        <f t="shared" si="69"/>
        <v>0</v>
      </c>
      <c r="S200" s="202">
        <f t="shared" si="67"/>
        <v>0</v>
      </c>
      <c r="T200" s="203">
        <f t="shared" si="70"/>
        <v>0</v>
      </c>
    </row>
    <row r="201" spans="2:20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4"/>
        <v>20911401</v>
      </c>
      <c r="I201" s="374">
        <v>333</v>
      </c>
      <c r="J201" s="96">
        <f t="shared" si="68"/>
        <v>20911401</v>
      </c>
      <c r="L201" s="330"/>
      <c r="M201" s="217">
        <f t="shared" si="65"/>
        <v>0</v>
      </c>
      <c r="O201" s="218">
        <v>0</v>
      </c>
      <c r="P201" s="200">
        <f t="shared" si="66"/>
        <v>0</v>
      </c>
      <c r="R201" s="218">
        <f t="shared" si="69"/>
        <v>0</v>
      </c>
      <c r="S201" s="202">
        <f t="shared" si="67"/>
        <v>0</v>
      </c>
      <c r="T201" s="203">
        <f t="shared" si="70"/>
        <v>0</v>
      </c>
    </row>
    <row r="202" spans="2:20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4"/>
        <v>213151071.20000002</v>
      </c>
      <c r="I202" s="374">
        <v>1146.22</v>
      </c>
      <c r="J202" s="96">
        <f t="shared" si="68"/>
        <v>213151071.20000002</v>
      </c>
      <c r="L202" s="330"/>
      <c r="M202" s="217">
        <f t="shared" si="65"/>
        <v>0</v>
      </c>
      <c r="O202" s="218">
        <v>0</v>
      </c>
      <c r="P202" s="200">
        <f t="shared" si="66"/>
        <v>0</v>
      </c>
      <c r="R202" s="218">
        <f t="shared" si="69"/>
        <v>0</v>
      </c>
      <c r="S202" s="202">
        <f t="shared" si="67"/>
        <v>0</v>
      </c>
      <c r="T202" s="203">
        <f t="shared" si="70"/>
        <v>0</v>
      </c>
    </row>
    <row r="203" spans="2:20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4"/>
        <v>350625996.74000001</v>
      </c>
      <c r="I203" s="374">
        <v>880.93000000000006</v>
      </c>
      <c r="J203" s="96">
        <f t="shared" si="68"/>
        <v>350625996.74000001</v>
      </c>
      <c r="L203" s="330"/>
      <c r="M203" s="217">
        <f t="shared" si="65"/>
        <v>0</v>
      </c>
      <c r="O203" s="218">
        <v>0</v>
      </c>
      <c r="P203" s="200">
        <f t="shared" si="66"/>
        <v>0</v>
      </c>
      <c r="R203" s="218">
        <f t="shared" si="69"/>
        <v>0</v>
      </c>
      <c r="S203" s="202">
        <f t="shared" si="67"/>
        <v>0</v>
      </c>
      <c r="T203" s="203">
        <f t="shared" si="70"/>
        <v>0</v>
      </c>
    </row>
    <row r="204" spans="2:20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4"/>
        <v>20485430</v>
      </c>
      <c r="I204" s="374">
        <v>13</v>
      </c>
      <c r="J204" s="96">
        <f t="shared" si="68"/>
        <v>38044370</v>
      </c>
      <c r="L204" s="330"/>
      <c r="M204" s="217">
        <f t="shared" si="65"/>
        <v>0</v>
      </c>
      <c r="O204" s="218">
        <v>0</v>
      </c>
      <c r="P204" s="200">
        <f t="shared" si="66"/>
        <v>0</v>
      </c>
      <c r="R204" s="218">
        <f t="shared" si="69"/>
        <v>0</v>
      </c>
      <c r="S204" s="202">
        <f t="shared" si="67"/>
        <v>0</v>
      </c>
      <c r="T204" s="203">
        <f t="shared" si="70"/>
        <v>0</v>
      </c>
    </row>
    <row r="205" spans="2:20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4"/>
        <v>3984048</v>
      </c>
      <c r="I205" s="374">
        <v>1</v>
      </c>
      <c r="J205" s="96">
        <f t="shared" si="68"/>
        <v>3984048</v>
      </c>
      <c r="L205" s="330"/>
      <c r="M205" s="217">
        <f t="shared" si="65"/>
        <v>0</v>
      </c>
      <c r="O205" s="218">
        <v>0</v>
      </c>
      <c r="P205" s="200">
        <f t="shared" si="66"/>
        <v>0</v>
      </c>
      <c r="R205" s="218">
        <f t="shared" si="69"/>
        <v>0</v>
      </c>
      <c r="S205" s="202">
        <f t="shared" si="67"/>
        <v>0</v>
      </c>
      <c r="T205" s="203">
        <f t="shared" si="70"/>
        <v>0</v>
      </c>
    </row>
    <row r="206" spans="2:20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4"/>
        <v>2092606</v>
      </c>
      <c r="I206" s="374">
        <v>1</v>
      </c>
      <c r="J206" s="96">
        <f t="shared" si="68"/>
        <v>2092606</v>
      </c>
      <c r="L206" s="330"/>
      <c r="M206" s="217">
        <f t="shared" si="65"/>
        <v>0</v>
      </c>
      <c r="O206" s="218">
        <v>0</v>
      </c>
      <c r="P206" s="200">
        <f t="shared" si="66"/>
        <v>0</v>
      </c>
      <c r="R206" s="218">
        <f t="shared" si="69"/>
        <v>0</v>
      </c>
      <c r="S206" s="202">
        <f t="shared" si="67"/>
        <v>0</v>
      </c>
      <c r="T206" s="203">
        <f t="shared" si="70"/>
        <v>0</v>
      </c>
    </row>
    <row r="207" spans="2:20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4"/>
        <v>4551784</v>
      </c>
      <c r="I207" s="374">
        <v>1</v>
      </c>
      <c r="J207" s="96">
        <f t="shared" si="68"/>
        <v>4551784</v>
      </c>
      <c r="L207" s="330"/>
      <c r="M207" s="217">
        <f t="shared" si="65"/>
        <v>0</v>
      </c>
      <c r="O207" s="218">
        <v>0</v>
      </c>
      <c r="P207" s="200">
        <f t="shared" si="66"/>
        <v>0</v>
      </c>
      <c r="R207" s="218">
        <f t="shared" si="69"/>
        <v>0</v>
      </c>
      <c r="S207" s="202">
        <f t="shared" si="67"/>
        <v>0</v>
      </c>
      <c r="T207" s="203">
        <f t="shared" si="70"/>
        <v>0</v>
      </c>
    </row>
    <row r="208" spans="2:20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4"/>
        <v>3645469</v>
      </c>
      <c r="I208" s="374">
        <v>1</v>
      </c>
      <c r="J208" s="96">
        <f t="shared" si="68"/>
        <v>3645469</v>
      </c>
      <c r="L208" s="330"/>
      <c r="M208" s="217">
        <f t="shared" si="65"/>
        <v>0</v>
      </c>
      <c r="O208" s="218">
        <v>0</v>
      </c>
      <c r="P208" s="200">
        <f t="shared" si="66"/>
        <v>0</v>
      </c>
      <c r="R208" s="218">
        <f t="shared" si="69"/>
        <v>0</v>
      </c>
      <c r="S208" s="202">
        <f t="shared" si="67"/>
        <v>0</v>
      </c>
      <c r="T208" s="203">
        <f t="shared" si="70"/>
        <v>0</v>
      </c>
    </row>
    <row r="209" spans="2:20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4"/>
        <v>1518294</v>
      </c>
      <c r="I209" s="374">
        <v>1</v>
      </c>
      <c r="J209" s="96">
        <f t="shared" si="68"/>
        <v>1518294</v>
      </c>
      <c r="L209" s="330"/>
      <c r="M209" s="217">
        <f t="shared" si="65"/>
        <v>0</v>
      </c>
      <c r="O209" s="218">
        <v>0</v>
      </c>
      <c r="P209" s="200">
        <f t="shared" si="66"/>
        <v>0</v>
      </c>
      <c r="R209" s="218">
        <f t="shared" si="69"/>
        <v>0</v>
      </c>
      <c r="S209" s="202">
        <f t="shared" si="67"/>
        <v>0</v>
      </c>
      <c r="T209" s="203">
        <f t="shared" si="70"/>
        <v>0</v>
      </c>
    </row>
    <row r="210" spans="2:20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4"/>
        <v>56686180</v>
      </c>
      <c r="I210" s="374">
        <v>5</v>
      </c>
      <c r="J210" s="96">
        <f t="shared" si="68"/>
        <v>56686180</v>
      </c>
      <c r="L210" s="330"/>
      <c r="M210" s="217">
        <f t="shared" si="65"/>
        <v>0</v>
      </c>
      <c r="O210" s="218">
        <v>0</v>
      </c>
      <c r="P210" s="200">
        <f t="shared" si="66"/>
        <v>0</v>
      </c>
      <c r="R210" s="218">
        <f t="shared" si="69"/>
        <v>0</v>
      </c>
      <c r="S210" s="202">
        <f t="shared" si="67"/>
        <v>0</v>
      </c>
      <c r="T210" s="203">
        <f t="shared" si="70"/>
        <v>0</v>
      </c>
    </row>
    <row r="211" spans="2:20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4"/>
        <v>56322925</v>
      </c>
      <c r="I211" s="374">
        <v>5</v>
      </c>
      <c r="J211" s="96">
        <f t="shared" si="68"/>
        <v>56322925</v>
      </c>
      <c r="L211" s="330"/>
      <c r="M211" s="217">
        <f t="shared" si="65"/>
        <v>0</v>
      </c>
      <c r="O211" s="218">
        <v>0</v>
      </c>
      <c r="P211" s="200">
        <f t="shared" si="66"/>
        <v>0</v>
      </c>
      <c r="R211" s="218">
        <f t="shared" si="69"/>
        <v>0</v>
      </c>
      <c r="S211" s="202">
        <f t="shared" si="67"/>
        <v>0</v>
      </c>
      <c r="T211" s="203">
        <f t="shared" si="70"/>
        <v>0</v>
      </c>
    </row>
    <row r="212" spans="2:20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4"/>
        <v>813567</v>
      </c>
      <c r="I212" s="374">
        <v>1</v>
      </c>
      <c r="J212" s="96">
        <f t="shared" si="68"/>
        <v>813567</v>
      </c>
      <c r="L212" s="330"/>
      <c r="M212" s="217">
        <f t="shared" si="65"/>
        <v>0</v>
      </c>
      <c r="O212" s="218">
        <v>0</v>
      </c>
      <c r="P212" s="200">
        <f t="shared" si="66"/>
        <v>0</v>
      </c>
      <c r="R212" s="218">
        <f t="shared" si="69"/>
        <v>0</v>
      </c>
      <c r="S212" s="202">
        <f t="shared" si="67"/>
        <v>0</v>
      </c>
      <c r="T212" s="203">
        <f t="shared" si="70"/>
        <v>0</v>
      </c>
    </row>
    <row r="213" spans="2:20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4"/>
        <v>814641</v>
      </c>
      <c r="I213" s="374">
        <v>1</v>
      </c>
      <c r="J213" s="96">
        <f t="shared" si="68"/>
        <v>814641</v>
      </c>
      <c r="L213" s="330"/>
      <c r="M213" s="217">
        <f t="shared" si="65"/>
        <v>0</v>
      </c>
      <c r="O213" s="218">
        <v>0</v>
      </c>
      <c r="P213" s="200">
        <f t="shared" si="66"/>
        <v>0</v>
      </c>
      <c r="R213" s="218">
        <f t="shared" si="69"/>
        <v>0</v>
      </c>
      <c r="S213" s="202">
        <f t="shared" si="67"/>
        <v>0</v>
      </c>
      <c r="T213" s="203">
        <f t="shared" si="70"/>
        <v>0</v>
      </c>
    </row>
    <row r="214" spans="2:20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4"/>
        <v>36354216</v>
      </c>
      <c r="I214" s="374">
        <v>1</v>
      </c>
      <c r="J214" s="96">
        <f t="shared" si="68"/>
        <v>36354216</v>
      </c>
      <c r="L214" s="330"/>
      <c r="M214" s="217">
        <f t="shared" si="65"/>
        <v>0</v>
      </c>
      <c r="O214" s="218">
        <v>0</v>
      </c>
      <c r="P214" s="200">
        <f t="shared" si="66"/>
        <v>0</v>
      </c>
      <c r="R214" s="218">
        <f t="shared" si="69"/>
        <v>0</v>
      </c>
      <c r="S214" s="202">
        <f t="shared" si="67"/>
        <v>0</v>
      </c>
      <c r="T214" s="203">
        <f t="shared" si="70"/>
        <v>0</v>
      </c>
    </row>
    <row r="215" spans="2:20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4"/>
        <v>3282034</v>
      </c>
      <c r="I215" s="374">
        <v>1</v>
      </c>
      <c r="J215" s="96">
        <f t="shared" si="68"/>
        <v>3282034</v>
      </c>
      <c r="L215" s="330"/>
      <c r="M215" s="217">
        <f t="shared" si="65"/>
        <v>0</v>
      </c>
      <c r="O215" s="218">
        <v>1</v>
      </c>
      <c r="P215" s="200">
        <f t="shared" si="66"/>
        <v>3282034</v>
      </c>
      <c r="R215" s="218">
        <f t="shared" si="69"/>
        <v>1</v>
      </c>
      <c r="S215" s="202">
        <f t="shared" si="67"/>
        <v>3282034</v>
      </c>
      <c r="T215" s="203">
        <f t="shared" si="70"/>
        <v>1</v>
      </c>
    </row>
    <row r="216" spans="2:20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4"/>
        <v>62419875</v>
      </c>
      <c r="I216" s="374">
        <v>32</v>
      </c>
      <c r="J216" s="96">
        <f t="shared" si="68"/>
        <v>79897440</v>
      </c>
      <c r="L216" s="330"/>
      <c r="M216" s="291">
        <f t="shared" si="65"/>
        <v>0</v>
      </c>
      <c r="O216" s="218">
        <v>21</v>
      </c>
      <c r="P216" s="200">
        <f t="shared" si="66"/>
        <v>52432695</v>
      </c>
      <c r="R216" s="218">
        <f t="shared" si="69"/>
        <v>21</v>
      </c>
      <c r="S216" s="202">
        <f t="shared" si="67"/>
        <v>52432695</v>
      </c>
      <c r="T216" s="203">
        <f t="shared" si="70"/>
        <v>0.65625</v>
      </c>
    </row>
    <row r="217" spans="2:20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4"/>
        <v>140276610.31</v>
      </c>
      <c r="I217" s="374">
        <v>586.93000000000006</v>
      </c>
      <c r="J217" s="96">
        <f t="shared" si="68"/>
        <v>190615495.31000003</v>
      </c>
      <c r="L217" s="330"/>
      <c r="M217" s="291">
        <f t="shared" si="65"/>
        <v>0</v>
      </c>
      <c r="O217" s="218">
        <v>432.32</v>
      </c>
      <c r="P217" s="200">
        <f t="shared" si="66"/>
        <v>140403269.44</v>
      </c>
      <c r="R217" s="218">
        <f t="shared" si="69"/>
        <v>432.32</v>
      </c>
      <c r="S217" s="202">
        <f t="shared" si="67"/>
        <v>140403269.44</v>
      </c>
      <c r="T217" s="203">
        <f t="shared" si="70"/>
        <v>0.73657846761964785</v>
      </c>
    </row>
    <row r="218" spans="2:20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4"/>
        <v>245722017.24000001</v>
      </c>
      <c r="I218" s="374">
        <v>416.43</v>
      </c>
      <c r="J218" s="96">
        <f t="shared" si="68"/>
        <v>245722017.24000001</v>
      </c>
      <c r="L218" s="330"/>
      <c r="M218" s="217">
        <f t="shared" si="65"/>
        <v>0</v>
      </c>
      <c r="O218" s="218">
        <v>333.99</v>
      </c>
      <c r="P218" s="200">
        <f t="shared" si="66"/>
        <v>197076811.31999999</v>
      </c>
      <c r="R218" s="218">
        <f t="shared" si="69"/>
        <v>333.99</v>
      </c>
      <c r="S218" s="202">
        <f t="shared" si="67"/>
        <v>197076811.31999999</v>
      </c>
      <c r="T218" s="203">
        <f t="shared" si="70"/>
        <v>0.80203155392262804</v>
      </c>
    </row>
    <row r="219" spans="2:20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4"/>
        <v>16250216</v>
      </c>
      <c r="I219" s="374">
        <v>4</v>
      </c>
      <c r="J219" s="96">
        <f t="shared" si="68"/>
        <v>16250216</v>
      </c>
      <c r="L219" s="330"/>
      <c r="M219" s="217">
        <f t="shared" si="65"/>
        <v>0</v>
      </c>
      <c r="O219" s="218">
        <v>0</v>
      </c>
      <c r="P219" s="200">
        <f t="shared" si="66"/>
        <v>0</v>
      </c>
      <c r="R219" s="218">
        <f t="shared" si="69"/>
        <v>0</v>
      </c>
      <c r="S219" s="202">
        <f t="shared" si="67"/>
        <v>0</v>
      </c>
      <c r="T219" s="203">
        <f t="shared" si="70"/>
        <v>0</v>
      </c>
    </row>
    <row r="220" spans="2:20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4"/>
        <v>63587800</v>
      </c>
      <c r="I220" s="374">
        <v>8</v>
      </c>
      <c r="J220" s="96">
        <f t="shared" si="68"/>
        <v>63587800</v>
      </c>
      <c r="L220" s="330"/>
      <c r="M220" s="217">
        <f t="shared" si="65"/>
        <v>0</v>
      </c>
      <c r="O220" s="218">
        <v>0</v>
      </c>
      <c r="P220" s="200">
        <f t="shared" si="66"/>
        <v>0</v>
      </c>
      <c r="R220" s="218">
        <f t="shared" si="69"/>
        <v>0</v>
      </c>
      <c r="S220" s="202">
        <f t="shared" si="67"/>
        <v>0</v>
      </c>
      <c r="T220" s="203">
        <f t="shared" si="70"/>
        <v>0</v>
      </c>
    </row>
    <row r="221" spans="2:20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4"/>
        <v>5484447</v>
      </c>
      <c r="I221" s="374">
        <v>3</v>
      </c>
      <c r="J221" s="96">
        <f t="shared" si="68"/>
        <v>5484447</v>
      </c>
      <c r="L221" s="330"/>
      <c r="M221" s="217">
        <f t="shared" si="65"/>
        <v>0</v>
      </c>
      <c r="O221" s="218">
        <v>0</v>
      </c>
      <c r="P221" s="200">
        <f t="shared" si="66"/>
        <v>0</v>
      </c>
      <c r="R221" s="218">
        <f t="shared" si="69"/>
        <v>0</v>
      </c>
      <c r="S221" s="202">
        <f t="shared" si="67"/>
        <v>0</v>
      </c>
      <c r="T221" s="203">
        <f t="shared" si="70"/>
        <v>0</v>
      </c>
    </row>
    <row r="222" spans="2:20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4"/>
        <v>13541844</v>
      </c>
      <c r="I222" s="374">
        <v>4</v>
      </c>
      <c r="J222" s="96">
        <f t="shared" si="68"/>
        <v>13541844</v>
      </c>
      <c r="L222" s="330"/>
      <c r="M222" s="217">
        <f t="shared" si="65"/>
        <v>0</v>
      </c>
      <c r="O222" s="218">
        <v>0</v>
      </c>
      <c r="P222" s="200">
        <f t="shared" si="66"/>
        <v>0</v>
      </c>
      <c r="R222" s="218">
        <f t="shared" si="69"/>
        <v>0</v>
      </c>
      <c r="S222" s="202">
        <f t="shared" si="67"/>
        <v>0</v>
      </c>
      <c r="T222" s="203">
        <f t="shared" si="70"/>
        <v>0</v>
      </c>
    </row>
    <row r="223" spans="2:20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4"/>
        <v>1525800</v>
      </c>
      <c r="I223" s="374">
        <v>3</v>
      </c>
      <c r="J223" s="96">
        <f t="shared" si="68"/>
        <v>1525800</v>
      </c>
      <c r="L223" s="330"/>
      <c r="M223" s="217">
        <f t="shared" si="65"/>
        <v>0</v>
      </c>
      <c r="O223" s="218">
        <v>0</v>
      </c>
      <c r="P223" s="200">
        <f t="shared" si="66"/>
        <v>0</v>
      </c>
      <c r="R223" s="218">
        <f t="shared" si="69"/>
        <v>0</v>
      </c>
      <c r="S223" s="202">
        <f t="shared" si="67"/>
        <v>0</v>
      </c>
      <c r="T223" s="203">
        <f t="shared" si="70"/>
        <v>0</v>
      </c>
    </row>
    <row r="224" spans="2:20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4"/>
        <v>1525800</v>
      </c>
      <c r="I224" s="374">
        <v>3</v>
      </c>
      <c r="J224" s="96">
        <f t="shared" si="68"/>
        <v>1525800</v>
      </c>
      <c r="L224" s="330"/>
      <c r="M224" s="217">
        <f t="shared" si="65"/>
        <v>0</v>
      </c>
      <c r="O224" s="218">
        <v>0</v>
      </c>
      <c r="P224" s="200">
        <f t="shared" si="66"/>
        <v>0</v>
      </c>
      <c r="R224" s="218">
        <f t="shared" si="69"/>
        <v>0</v>
      </c>
      <c r="S224" s="202">
        <f t="shared" si="67"/>
        <v>0</v>
      </c>
      <c r="T224" s="203">
        <f t="shared" si="70"/>
        <v>0</v>
      </c>
    </row>
    <row r="225" spans="2:20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4"/>
        <v>2893000</v>
      </c>
      <c r="I225" s="374">
        <v>5</v>
      </c>
      <c r="J225" s="96">
        <f t="shared" si="68"/>
        <v>2893000</v>
      </c>
      <c r="L225" s="330"/>
      <c r="M225" s="217">
        <f t="shared" si="65"/>
        <v>0</v>
      </c>
      <c r="O225" s="218">
        <v>0</v>
      </c>
      <c r="P225" s="200">
        <f t="shared" si="66"/>
        <v>0</v>
      </c>
      <c r="R225" s="218">
        <f t="shared" si="69"/>
        <v>0</v>
      </c>
      <c r="S225" s="202">
        <f t="shared" si="67"/>
        <v>0</v>
      </c>
      <c r="T225" s="203">
        <f t="shared" si="70"/>
        <v>0</v>
      </c>
    </row>
    <row r="226" spans="2:20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4"/>
        <v>50502900</v>
      </c>
      <c r="I226" s="374">
        <v>2100</v>
      </c>
      <c r="J226" s="96">
        <f t="shared" si="68"/>
        <v>50502900</v>
      </c>
      <c r="L226" s="330"/>
      <c r="M226" s="217">
        <f t="shared" si="65"/>
        <v>0</v>
      </c>
      <c r="O226" s="218">
        <v>0</v>
      </c>
      <c r="P226" s="200">
        <f t="shared" si="66"/>
        <v>0</v>
      </c>
      <c r="R226" s="218">
        <f t="shared" si="69"/>
        <v>0</v>
      </c>
      <c r="S226" s="202">
        <f t="shared" si="67"/>
        <v>0</v>
      </c>
      <c r="T226" s="203">
        <f t="shared" si="70"/>
        <v>0</v>
      </c>
    </row>
    <row r="227" spans="2:20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4"/>
        <v>11431137.779999999</v>
      </c>
      <c r="I227" s="375">
        <v>6678.48</v>
      </c>
      <c r="J227" s="97">
        <f>+I227*F227</f>
        <v>10478535.119999999</v>
      </c>
      <c r="L227" s="428"/>
      <c r="M227" s="236">
        <f t="shared" si="65"/>
        <v>0</v>
      </c>
      <c r="O227" s="237">
        <v>2276.27</v>
      </c>
      <c r="P227" s="208">
        <f t="shared" si="66"/>
        <v>3571467.63</v>
      </c>
      <c r="R227" s="237">
        <f>+L227+O227</f>
        <v>2276.27</v>
      </c>
      <c r="S227" s="259">
        <f t="shared" si="67"/>
        <v>3571467.63</v>
      </c>
      <c r="T227" s="213">
        <f>+S227/J227</f>
        <v>0.34083653765527488</v>
      </c>
    </row>
    <row r="228" spans="2:20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</row>
    <row r="229" spans="2:20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</row>
    <row r="230" spans="2:20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</row>
    <row r="231" spans="2:20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</row>
    <row r="232" spans="2:20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</row>
    <row r="233" spans="2:20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1499989249.5055001</v>
      </c>
      <c r="L233" s="461"/>
      <c r="M233" s="102">
        <f>+M234+M252</f>
        <v>0</v>
      </c>
      <c r="O233" s="322"/>
      <c r="P233" s="405">
        <f>+P234+P252</f>
        <v>605733831.41000009</v>
      </c>
      <c r="R233" s="323"/>
      <c r="S233" s="405">
        <f>+S234+S252</f>
        <v>605733831.41000009</v>
      </c>
      <c r="T233" s="324"/>
    </row>
    <row r="234" spans="2:20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1092187226.6955001</v>
      </c>
      <c r="L234" s="461"/>
      <c r="M234" s="102">
        <f>SUM(M235:M249)</f>
        <v>0</v>
      </c>
      <c r="O234" s="325"/>
      <c r="P234" s="405">
        <f>SUM(P235:P249)</f>
        <v>585626373.46000004</v>
      </c>
      <c r="R234" s="323"/>
      <c r="S234" s="405">
        <f>SUM(S235:S249)</f>
        <v>585626373.46000004</v>
      </c>
      <c r="T234" s="289"/>
    </row>
    <row r="235" spans="2:20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1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2">+(L235)*F235</f>
        <v>0</v>
      </c>
      <c r="O235" s="244">
        <v>5626.11</v>
      </c>
      <c r="P235" s="199">
        <f t="shared" ref="P235:P249" si="73">+O235*F235</f>
        <v>92296334.549999997</v>
      </c>
      <c r="R235" s="244">
        <f>+L235+O235</f>
        <v>5626.11</v>
      </c>
      <c r="S235" s="216">
        <f t="shared" ref="S235:S249" si="74">+R235*F235</f>
        <v>92296334.549999997</v>
      </c>
      <c r="T235" s="246">
        <f>+J235/S235</f>
        <v>1.0283375191739941</v>
      </c>
    </row>
    <row r="236" spans="2:20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1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2"/>
        <v>0</v>
      </c>
      <c r="O236" s="218">
        <v>30943.61</v>
      </c>
      <c r="P236" s="200">
        <f t="shared" si="73"/>
        <v>48550524.090000004</v>
      </c>
      <c r="R236" s="218">
        <f>+L236+O236</f>
        <v>30943.61</v>
      </c>
      <c r="S236" s="202">
        <f t="shared" si="74"/>
        <v>48550524.090000004</v>
      </c>
      <c r="T236" s="203">
        <f>+S236/J236</f>
        <v>0.97244749741831815</v>
      </c>
    </row>
    <row r="237" spans="2:20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1"/>
        <v>290893056.41550004</v>
      </c>
      <c r="I237" s="374">
        <v>1255.4472661556106</v>
      </c>
      <c r="J237" s="96">
        <f t="shared" ref="J237:J249" si="75">+I237*F237</f>
        <v>96379431.175500065</v>
      </c>
      <c r="L237" s="330"/>
      <c r="M237" s="200">
        <f t="shared" si="72"/>
        <v>0</v>
      </c>
      <c r="O237" s="218">
        <v>0</v>
      </c>
      <c r="P237" s="200">
        <f t="shared" si="73"/>
        <v>0</v>
      </c>
      <c r="R237" s="218">
        <f t="shared" ref="R237:R248" si="76">+L237+O237</f>
        <v>0</v>
      </c>
      <c r="S237" s="202">
        <f t="shared" si="74"/>
        <v>0</v>
      </c>
      <c r="T237" s="203">
        <f t="shared" ref="T237:T248" si="77">+S237/J237</f>
        <v>0</v>
      </c>
    </row>
    <row r="238" spans="2:20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1"/>
        <v>86679087.75</v>
      </c>
      <c r="I238" s="374">
        <v>464.25</v>
      </c>
      <c r="J238" s="96">
        <f t="shared" si="75"/>
        <v>67716897.75</v>
      </c>
      <c r="L238" s="328"/>
      <c r="M238" s="329">
        <f t="shared" si="72"/>
        <v>0</v>
      </c>
      <c r="O238" s="218">
        <v>417.15</v>
      </c>
      <c r="P238" s="200">
        <f t="shared" si="73"/>
        <v>60846750.449999996</v>
      </c>
      <c r="R238" s="218">
        <f t="shared" si="76"/>
        <v>417.15</v>
      </c>
      <c r="S238" s="202">
        <f t="shared" si="74"/>
        <v>60846750.449999996</v>
      </c>
      <c r="T238" s="203">
        <f t="shared" si="77"/>
        <v>0.89854604200323096</v>
      </c>
    </row>
    <row r="239" spans="2:20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1"/>
        <v>7888726.2000000002</v>
      </c>
      <c r="I239" s="374">
        <v>408.1</v>
      </c>
      <c r="J239" s="96">
        <f t="shared" si="75"/>
        <v>106250467.40000001</v>
      </c>
      <c r="L239" s="328"/>
      <c r="M239" s="329">
        <f t="shared" si="72"/>
        <v>0</v>
      </c>
      <c r="O239" s="218">
        <v>30.3</v>
      </c>
      <c r="P239" s="200">
        <f t="shared" si="73"/>
        <v>7888726.2000000002</v>
      </c>
      <c r="R239" s="218">
        <f t="shared" si="76"/>
        <v>30.3</v>
      </c>
      <c r="S239" s="202">
        <f t="shared" si="74"/>
        <v>7888726.2000000002</v>
      </c>
      <c r="T239" s="203">
        <f t="shared" si="77"/>
        <v>7.4246508208772363E-2</v>
      </c>
    </row>
    <row r="240" spans="2:20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1"/>
        <v>101662796.98</v>
      </c>
      <c r="I240" s="374">
        <v>30</v>
      </c>
      <c r="J240" s="96">
        <f t="shared" si="75"/>
        <v>9920580</v>
      </c>
      <c r="L240" s="328"/>
      <c r="M240" s="329">
        <f t="shared" si="72"/>
        <v>0</v>
      </c>
      <c r="O240" s="218">
        <v>28.1</v>
      </c>
      <c r="P240" s="200">
        <f t="shared" si="73"/>
        <v>9292276.5999999996</v>
      </c>
      <c r="R240" s="218">
        <f t="shared" si="76"/>
        <v>28.1</v>
      </c>
      <c r="S240" s="202">
        <f t="shared" si="74"/>
        <v>9292276.5999999996</v>
      </c>
      <c r="T240" s="203">
        <f t="shared" si="77"/>
        <v>0.93666666666666665</v>
      </c>
    </row>
    <row r="241" spans="2:20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1"/>
        <v>191450382.84999999</v>
      </c>
      <c r="I241" s="374">
        <v>414.55</v>
      </c>
      <c r="J241" s="96">
        <f t="shared" si="75"/>
        <v>191450382.84999999</v>
      </c>
      <c r="L241" s="328"/>
      <c r="M241" s="329">
        <f t="shared" si="72"/>
        <v>0</v>
      </c>
      <c r="O241" s="218">
        <v>394.55</v>
      </c>
      <c r="P241" s="200">
        <f t="shared" si="73"/>
        <v>182213842.84999999</v>
      </c>
      <c r="R241" s="218">
        <f t="shared" si="76"/>
        <v>394.55</v>
      </c>
      <c r="S241" s="202">
        <f t="shared" si="74"/>
        <v>182213842.84999999</v>
      </c>
      <c r="T241" s="203">
        <f t="shared" si="77"/>
        <v>0.95175491496803766</v>
      </c>
    </row>
    <row r="242" spans="2:20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1"/>
        <v>166923034.03999999</v>
      </c>
      <c r="I242" s="374">
        <v>136.06</v>
      </c>
      <c r="J242" s="96">
        <f t="shared" si="75"/>
        <v>166923034.03999999</v>
      </c>
      <c r="L242" s="331"/>
      <c r="M242" s="329">
        <f t="shared" si="72"/>
        <v>0</v>
      </c>
      <c r="O242" s="218">
        <v>134.08000000000001</v>
      </c>
      <c r="P242" s="200">
        <f t="shared" si="73"/>
        <v>164493902.72000003</v>
      </c>
      <c r="R242" s="218">
        <f t="shared" si="76"/>
        <v>134.08000000000001</v>
      </c>
      <c r="S242" s="202">
        <f t="shared" si="74"/>
        <v>164493902.72000003</v>
      </c>
      <c r="T242" s="203">
        <f t="shared" si="77"/>
        <v>0.98544759664853765</v>
      </c>
    </row>
    <row r="243" spans="2:20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1"/>
        <v>102251520</v>
      </c>
      <c r="I243" s="374">
        <v>40</v>
      </c>
      <c r="J243" s="96">
        <f t="shared" si="75"/>
        <v>102251520</v>
      </c>
      <c r="L243" s="330"/>
      <c r="M243" s="329">
        <f t="shared" si="72"/>
        <v>0</v>
      </c>
      <c r="O243" s="218">
        <v>7</v>
      </c>
      <c r="P243" s="200">
        <f t="shared" si="73"/>
        <v>17894016</v>
      </c>
      <c r="R243" s="218">
        <f t="shared" si="76"/>
        <v>7</v>
      </c>
      <c r="S243" s="202">
        <f t="shared" si="74"/>
        <v>17894016</v>
      </c>
      <c r="T243" s="203">
        <f t="shared" si="77"/>
        <v>0.17499999999999999</v>
      </c>
    </row>
    <row r="244" spans="2:20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1"/>
        <v>90864928</v>
      </c>
      <c r="I244" s="374">
        <v>32</v>
      </c>
      <c r="J244" s="96">
        <f t="shared" si="75"/>
        <v>90864928</v>
      </c>
      <c r="L244" s="330"/>
      <c r="M244" s="217">
        <f t="shared" si="72"/>
        <v>0</v>
      </c>
      <c r="O244" s="218">
        <v>0</v>
      </c>
      <c r="P244" s="219">
        <f t="shared" si="73"/>
        <v>0</v>
      </c>
      <c r="R244" s="218">
        <f t="shared" si="76"/>
        <v>0</v>
      </c>
      <c r="S244" s="202">
        <f t="shared" si="74"/>
        <v>0</v>
      </c>
      <c r="T244" s="203">
        <f t="shared" si="77"/>
        <v>0</v>
      </c>
    </row>
    <row r="245" spans="2:20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1"/>
        <v>34805705.200000003</v>
      </c>
      <c r="I245" s="374">
        <v>0</v>
      </c>
      <c r="J245" s="96">
        <f t="shared" si="75"/>
        <v>0</v>
      </c>
      <c r="L245" s="330"/>
      <c r="M245" s="217">
        <f t="shared" si="72"/>
        <v>0</v>
      </c>
      <c r="O245" s="218">
        <v>0</v>
      </c>
      <c r="P245" s="219">
        <f t="shared" si="73"/>
        <v>0</v>
      </c>
      <c r="R245" s="218">
        <f t="shared" si="76"/>
        <v>0</v>
      </c>
      <c r="S245" s="202">
        <f t="shared" si="74"/>
        <v>0</v>
      </c>
      <c r="T245" s="203">
        <v>0</v>
      </c>
    </row>
    <row r="246" spans="2:20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1"/>
        <v>0</v>
      </c>
      <c r="I246" s="374">
        <v>87.52</v>
      </c>
      <c r="J246" s="96">
        <f t="shared" si="75"/>
        <v>79592088.319999993</v>
      </c>
      <c r="L246" s="330"/>
      <c r="M246" s="410">
        <f t="shared" si="72"/>
        <v>0</v>
      </c>
      <c r="O246" s="218">
        <v>0</v>
      </c>
      <c r="P246" s="219">
        <f t="shared" si="73"/>
        <v>0</v>
      </c>
      <c r="R246" s="218">
        <f t="shared" si="76"/>
        <v>0</v>
      </c>
      <c r="S246" s="202">
        <f t="shared" si="74"/>
        <v>0</v>
      </c>
      <c r="T246" s="203">
        <f t="shared" si="77"/>
        <v>0</v>
      </c>
    </row>
    <row r="247" spans="2:20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1"/>
        <v>12500000</v>
      </c>
      <c r="I247" s="374">
        <v>40</v>
      </c>
      <c r="J247" s="96">
        <f t="shared" si="75"/>
        <v>10000000</v>
      </c>
      <c r="L247" s="330"/>
      <c r="M247" s="329">
        <f t="shared" si="72"/>
        <v>0</v>
      </c>
      <c r="O247" s="218">
        <v>3</v>
      </c>
      <c r="P247" s="219">
        <f t="shared" si="73"/>
        <v>750000</v>
      </c>
      <c r="R247" s="218">
        <f t="shared" si="76"/>
        <v>3</v>
      </c>
      <c r="S247" s="202">
        <f t="shared" si="74"/>
        <v>750000</v>
      </c>
      <c r="T247" s="203">
        <f t="shared" si="77"/>
        <v>7.4999999999999997E-2</v>
      </c>
    </row>
    <row r="248" spans="2:20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1"/>
        <v>17500000</v>
      </c>
      <c r="I248" s="374">
        <v>40</v>
      </c>
      <c r="J248" s="96">
        <f t="shared" si="75"/>
        <v>14000000</v>
      </c>
      <c r="L248" s="330"/>
      <c r="M248" s="329">
        <f t="shared" si="72"/>
        <v>0</v>
      </c>
      <c r="O248" s="218">
        <v>4</v>
      </c>
      <c r="P248" s="219">
        <f t="shared" si="73"/>
        <v>1400000</v>
      </c>
      <c r="R248" s="218">
        <f t="shared" si="76"/>
        <v>4</v>
      </c>
      <c r="S248" s="202">
        <f t="shared" si="74"/>
        <v>1400000</v>
      </c>
      <c r="T248" s="203">
        <f t="shared" si="77"/>
        <v>0.1</v>
      </c>
    </row>
    <row r="249" spans="2:20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1"/>
        <v>15000000</v>
      </c>
      <c r="I249" s="375">
        <v>40</v>
      </c>
      <c r="J249" s="97">
        <f t="shared" si="75"/>
        <v>12000000</v>
      </c>
      <c r="L249" s="428"/>
      <c r="M249" s="236">
        <f t="shared" si="72"/>
        <v>0</v>
      </c>
      <c r="O249" s="237">
        <v>0</v>
      </c>
      <c r="P249" s="211">
        <f t="shared" si="73"/>
        <v>0</v>
      </c>
      <c r="R249" s="237">
        <f>+L249+O249</f>
        <v>0</v>
      </c>
      <c r="S249" s="259">
        <f t="shared" si="74"/>
        <v>0</v>
      </c>
      <c r="T249" s="213">
        <f>+S249/J249</f>
        <v>0</v>
      </c>
    </row>
    <row r="250" spans="2:20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</row>
    <row r="251" spans="2:20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</row>
    <row r="252" spans="2:20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20107457.949999999</v>
      </c>
      <c r="R252" s="271"/>
      <c r="S252" s="405">
        <f>SUM(S253:S274)</f>
        <v>20107457.949999999</v>
      </c>
      <c r="T252" s="264"/>
    </row>
    <row r="253" spans="2:20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78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79">+(L253)*F253</f>
        <v>0</v>
      </c>
      <c r="O253" s="244">
        <v>305.99</v>
      </c>
      <c r="P253" s="275">
        <f t="shared" ref="P253:P273" si="80">+O253*F253</f>
        <v>5019765.95</v>
      </c>
      <c r="R253" s="244">
        <f>+L253+O253</f>
        <v>305.99</v>
      </c>
      <c r="S253" s="427">
        <f t="shared" ref="S253:S274" si="81">+R253*F253</f>
        <v>5019765.95</v>
      </c>
      <c r="T253" s="246">
        <f>+S253/J253</f>
        <v>0.99996732026143798</v>
      </c>
    </row>
    <row r="254" spans="2:20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78"/>
        <v>2880684</v>
      </c>
      <c r="I254" s="374">
        <v>1683</v>
      </c>
      <c r="J254" s="275">
        <f>+I254*F254</f>
        <v>2640627</v>
      </c>
      <c r="L254" s="330"/>
      <c r="M254" s="217">
        <f t="shared" si="79"/>
        <v>0</v>
      </c>
      <c r="O254" s="218">
        <v>0</v>
      </c>
      <c r="P254" s="219">
        <f t="shared" si="80"/>
        <v>0</v>
      </c>
      <c r="R254" s="218">
        <f>+L254+O254</f>
        <v>0</v>
      </c>
      <c r="S254" s="223">
        <f t="shared" si="81"/>
        <v>0</v>
      </c>
      <c r="T254" s="203">
        <f>+S254/J254</f>
        <v>0</v>
      </c>
    </row>
    <row r="255" spans="2:20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78"/>
        <v>19269019</v>
      </c>
      <c r="I255" s="374">
        <v>0</v>
      </c>
      <c r="J255" s="275">
        <f t="shared" ref="J255:J273" si="82">+I255*F255</f>
        <v>0</v>
      </c>
      <c r="L255" s="330"/>
      <c r="M255" s="217">
        <f t="shared" si="79"/>
        <v>0</v>
      </c>
      <c r="O255" s="218">
        <v>0</v>
      </c>
      <c r="P255" s="219">
        <f t="shared" si="80"/>
        <v>0</v>
      </c>
      <c r="R255" s="218">
        <f t="shared" ref="R255:R273" si="83">+L255+O255</f>
        <v>0</v>
      </c>
      <c r="S255" s="223">
        <f t="shared" si="81"/>
        <v>0</v>
      </c>
      <c r="T255" s="203">
        <v>0</v>
      </c>
    </row>
    <row r="256" spans="2:20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78"/>
        <v>149503812.81</v>
      </c>
      <c r="I256" s="374">
        <v>47.69</v>
      </c>
      <c r="J256" s="275">
        <f t="shared" si="82"/>
        <v>43824677.809999995</v>
      </c>
      <c r="L256" s="330"/>
      <c r="M256" s="217">
        <f t="shared" si="79"/>
        <v>0</v>
      </c>
      <c r="O256" s="218">
        <v>0</v>
      </c>
      <c r="P256" s="219">
        <f t="shared" si="80"/>
        <v>0</v>
      </c>
      <c r="R256" s="218">
        <f t="shared" si="83"/>
        <v>0</v>
      </c>
      <c r="S256" s="223">
        <f t="shared" si="81"/>
        <v>0</v>
      </c>
      <c r="T256" s="203">
        <f t="shared" ref="T256:T273" si="84">+S256/J256</f>
        <v>0</v>
      </c>
    </row>
    <row r="257" spans="2:20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78"/>
        <v>15087692</v>
      </c>
      <c r="I257" s="374">
        <v>8</v>
      </c>
      <c r="J257" s="275">
        <f t="shared" si="82"/>
        <v>60350768</v>
      </c>
      <c r="L257" s="330"/>
      <c r="M257" s="329">
        <f t="shared" si="79"/>
        <v>0</v>
      </c>
      <c r="O257" s="218">
        <v>2</v>
      </c>
      <c r="P257" s="219">
        <f t="shared" si="80"/>
        <v>15087692</v>
      </c>
      <c r="R257" s="218">
        <f t="shared" si="83"/>
        <v>2</v>
      </c>
      <c r="S257" s="336">
        <f t="shared" si="81"/>
        <v>15087692</v>
      </c>
      <c r="T257" s="203">
        <f t="shared" si="84"/>
        <v>0.25</v>
      </c>
    </row>
    <row r="258" spans="2:20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78"/>
        <v>34934844</v>
      </c>
      <c r="I258" s="374">
        <v>1</v>
      </c>
      <c r="J258" s="275">
        <f t="shared" si="82"/>
        <v>34934844</v>
      </c>
      <c r="L258" s="330"/>
      <c r="M258" s="96">
        <f t="shared" si="79"/>
        <v>0</v>
      </c>
      <c r="O258" s="218">
        <v>0</v>
      </c>
      <c r="P258" s="219">
        <f t="shared" si="80"/>
        <v>0</v>
      </c>
      <c r="R258" s="218">
        <f t="shared" si="83"/>
        <v>0</v>
      </c>
      <c r="S258" s="223">
        <f t="shared" si="81"/>
        <v>0</v>
      </c>
      <c r="T258" s="203">
        <f t="shared" si="84"/>
        <v>0</v>
      </c>
    </row>
    <row r="259" spans="2:20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78"/>
        <v>9370023</v>
      </c>
      <c r="I259" s="374">
        <v>1</v>
      </c>
      <c r="J259" s="275">
        <f t="shared" si="82"/>
        <v>9370023</v>
      </c>
      <c r="L259" s="337"/>
      <c r="M259" s="96">
        <f t="shared" si="79"/>
        <v>0</v>
      </c>
      <c r="O259" s="341">
        <v>0</v>
      </c>
      <c r="P259" s="338">
        <f t="shared" si="80"/>
        <v>0</v>
      </c>
      <c r="R259" s="218">
        <f t="shared" si="83"/>
        <v>0</v>
      </c>
      <c r="S259" s="223">
        <f t="shared" si="81"/>
        <v>0</v>
      </c>
      <c r="T259" s="203">
        <f t="shared" si="84"/>
        <v>0</v>
      </c>
    </row>
    <row r="260" spans="2:20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78"/>
        <v>0</v>
      </c>
      <c r="H260" s="339"/>
      <c r="I260" s="376">
        <v>2</v>
      </c>
      <c r="J260" s="275">
        <f t="shared" si="82"/>
        <v>14007200</v>
      </c>
      <c r="L260" s="340"/>
      <c r="M260" s="96">
        <f t="shared" ref="M260:M273" si="85">+L260*F260</f>
        <v>0</v>
      </c>
      <c r="O260" s="341">
        <v>0</v>
      </c>
      <c r="P260" s="338">
        <f t="shared" si="80"/>
        <v>0</v>
      </c>
      <c r="R260" s="218">
        <f t="shared" si="83"/>
        <v>0</v>
      </c>
      <c r="S260" s="223">
        <f t="shared" si="81"/>
        <v>0</v>
      </c>
      <c r="T260" s="203">
        <f t="shared" si="84"/>
        <v>0</v>
      </c>
    </row>
    <row r="261" spans="2:20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78"/>
        <v>0</v>
      </c>
      <c r="H261" s="339"/>
      <c r="I261" s="376">
        <v>7</v>
      </c>
      <c r="J261" s="275">
        <f t="shared" si="82"/>
        <v>31801504</v>
      </c>
      <c r="L261" s="340"/>
      <c r="M261" s="96">
        <f t="shared" si="85"/>
        <v>0</v>
      </c>
      <c r="O261" s="341">
        <v>0</v>
      </c>
      <c r="P261" s="338">
        <f t="shared" si="80"/>
        <v>0</v>
      </c>
      <c r="R261" s="218">
        <f t="shared" si="83"/>
        <v>0</v>
      </c>
      <c r="S261" s="223">
        <f t="shared" si="81"/>
        <v>0</v>
      </c>
      <c r="T261" s="203">
        <f t="shared" si="84"/>
        <v>0</v>
      </c>
    </row>
    <row r="262" spans="2:20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78"/>
        <v>0</v>
      </c>
      <c r="H262" s="339"/>
      <c r="I262" s="376">
        <v>2</v>
      </c>
      <c r="J262" s="275">
        <f t="shared" si="82"/>
        <v>17634176</v>
      </c>
      <c r="L262" s="340"/>
      <c r="M262" s="96">
        <f t="shared" si="85"/>
        <v>0</v>
      </c>
      <c r="O262" s="341">
        <v>0</v>
      </c>
      <c r="P262" s="338">
        <f t="shared" si="80"/>
        <v>0</v>
      </c>
      <c r="R262" s="218">
        <f t="shared" si="83"/>
        <v>0</v>
      </c>
      <c r="S262" s="223">
        <f t="shared" si="81"/>
        <v>0</v>
      </c>
      <c r="T262" s="203">
        <f t="shared" si="84"/>
        <v>0</v>
      </c>
    </row>
    <row r="263" spans="2:20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78"/>
        <v>0</v>
      </c>
      <c r="H263" s="339"/>
      <c r="I263" s="376">
        <v>2</v>
      </c>
      <c r="J263" s="275">
        <f t="shared" si="82"/>
        <v>16520654</v>
      </c>
      <c r="L263" s="340"/>
      <c r="M263" s="96">
        <f t="shared" si="85"/>
        <v>0</v>
      </c>
      <c r="O263" s="341">
        <v>0</v>
      </c>
      <c r="P263" s="338">
        <f t="shared" si="80"/>
        <v>0</v>
      </c>
      <c r="R263" s="218">
        <f t="shared" si="83"/>
        <v>0</v>
      </c>
      <c r="S263" s="223">
        <f t="shared" si="81"/>
        <v>0</v>
      </c>
      <c r="T263" s="203">
        <f t="shared" si="84"/>
        <v>0</v>
      </c>
    </row>
    <row r="264" spans="2:20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78"/>
        <v>0</v>
      </c>
      <c r="H264" s="339"/>
      <c r="I264" s="376">
        <v>1</v>
      </c>
      <c r="J264" s="275">
        <f t="shared" si="82"/>
        <v>13402555</v>
      </c>
      <c r="L264" s="340"/>
      <c r="M264" s="96">
        <f t="shared" si="85"/>
        <v>0</v>
      </c>
      <c r="O264" s="341">
        <v>0</v>
      </c>
      <c r="P264" s="338">
        <f t="shared" si="80"/>
        <v>0</v>
      </c>
      <c r="R264" s="218">
        <f t="shared" si="83"/>
        <v>0</v>
      </c>
      <c r="S264" s="223">
        <f t="shared" si="81"/>
        <v>0</v>
      </c>
      <c r="T264" s="203">
        <f t="shared" si="84"/>
        <v>0</v>
      </c>
    </row>
    <row r="265" spans="2:20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78"/>
        <v>0</v>
      </c>
      <c r="H265" s="339"/>
      <c r="I265" s="376">
        <v>1</v>
      </c>
      <c r="J265" s="275">
        <f t="shared" si="82"/>
        <v>18700572</v>
      </c>
      <c r="L265" s="340"/>
      <c r="M265" s="96">
        <f t="shared" si="85"/>
        <v>0</v>
      </c>
      <c r="O265" s="341">
        <v>0</v>
      </c>
      <c r="P265" s="338">
        <f t="shared" si="80"/>
        <v>0</v>
      </c>
      <c r="R265" s="218">
        <f t="shared" si="83"/>
        <v>0</v>
      </c>
      <c r="S265" s="223">
        <f t="shared" si="81"/>
        <v>0</v>
      </c>
      <c r="T265" s="203">
        <f t="shared" si="84"/>
        <v>0</v>
      </c>
    </row>
    <row r="266" spans="2:20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78"/>
        <v>0</v>
      </c>
      <c r="H266" s="339"/>
      <c r="I266" s="376">
        <v>60</v>
      </c>
      <c r="J266" s="275">
        <f t="shared" si="82"/>
        <v>54564960</v>
      </c>
      <c r="L266" s="340"/>
      <c r="M266" s="96">
        <f t="shared" si="85"/>
        <v>0</v>
      </c>
      <c r="O266" s="341">
        <v>0</v>
      </c>
      <c r="P266" s="338">
        <f t="shared" si="80"/>
        <v>0</v>
      </c>
      <c r="R266" s="218">
        <f t="shared" si="83"/>
        <v>0</v>
      </c>
      <c r="S266" s="223">
        <f t="shared" si="81"/>
        <v>0</v>
      </c>
      <c r="T266" s="203">
        <f t="shared" si="84"/>
        <v>0</v>
      </c>
    </row>
    <row r="267" spans="2:20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78"/>
        <v>0</v>
      </c>
      <c r="H267" s="339"/>
      <c r="I267" s="376">
        <v>1</v>
      </c>
      <c r="J267" s="275">
        <f t="shared" si="82"/>
        <v>3122490</v>
      </c>
      <c r="L267" s="340"/>
      <c r="M267" s="96">
        <f t="shared" si="85"/>
        <v>0</v>
      </c>
      <c r="O267" s="341">
        <v>0</v>
      </c>
      <c r="P267" s="338">
        <f t="shared" si="80"/>
        <v>0</v>
      </c>
      <c r="R267" s="218">
        <f t="shared" si="83"/>
        <v>0</v>
      </c>
      <c r="S267" s="223">
        <f t="shared" si="81"/>
        <v>0</v>
      </c>
      <c r="T267" s="203">
        <f t="shared" si="84"/>
        <v>0</v>
      </c>
    </row>
    <row r="268" spans="2:20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78"/>
        <v>0</v>
      </c>
      <c r="H268" s="342"/>
      <c r="I268" s="425">
        <v>5</v>
      </c>
      <c r="J268" s="275">
        <f t="shared" si="82"/>
        <v>12472835</v>
      </c>
      <c r="L268" s="417"/>
      <c r="M268" s="96">
        <f t="shared" si="85"/>
        <v>0</v>
      </c>
      <c r="O268" s="341">
        <v>0</v>
      </c>
      <c r="P268" s="338">
        <f t="shared" si="80"/>
        <v>0</v>
      </c>
      <c r="R268" s="218">
        <f t="shared" si="83"/>
        <v>0</v>
      </c>
      <c r="S268" s="223">
        <f t="shared" si="81"/>
        <v>0</v>
      </c>
      <c r="T268" s="203">
        <f t="shared" si="84"/>
        <v>0</v>
      </c>
    </row>
    <row r="269" spans="2:20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78"/>
        <v>0</v>
      </c>
      <c r="H269" s="342"/>
      <c r="I269" s="425">
        <v>1</v>
      </c>
      <c r="J269" s="275">
        <f t="shared" si="82"/>
        <v>3175482</v>
      </c>
      <c r="L269" s="417"/>
      <c r="M269" s="96">
        <f t="shared" si="85"/>
        <v>0</v>
      </c>
      <c r="O269" s="341">
        <v>0</v>
      </c>
      <c r="P269" s="338">
        <f t="shared" si="80"/>
        <v>0</v>
      </c>
      <c r="R269" s="218">
        <f t="shared" si="83"/>
        <v>0</v>
      </c>
      <c r="S269" s="223">
        <f t="shared" si="81"/>
        <v>0</v>
      </c>
      <c r="T269" s="203">
        <f t="shared" si="84"/>
        <v>0</v>
      </c>
    </row>
    <row r="270" spans="2:20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78"/>
        <v>0</v>
      </c>
      <c r="H270" s="342"/>
      <c r="I270" s="425">
        <v>1</v>
      </c>
      <c r="J270" s="275">
        <f t="shared" si="82"/>
        <v>7745541</v>
      </c>
      <c r="L270" s="417"/>
      <c r="M270" s="96">
        <f t="shared" si="85"/>
        <v>0</v>
      </c>
      <c r="O270" s="341">
        <v>0</v>
      </c>
      <c r="P270" s="338">
        <f t="shared" si="80"/>
        <v>0</v>
      </c>
      <c r="R270" s="218">
        <f t="shared" si="83"/>
        <v>0</v>
      </c>
      <c r="S270" s="223">
        <f t="shared" si="81"/>
        <v>0</v>
      </c>
      <c r="T270" s="203">
        <f t="shared" si="84"/>
        <v>0</v>
      </c>
    </row>
    <row r="271" spans="2:20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78"/>
        <v>0</v>
      </c>
      <c r="H271" s="342"/>
      <c r="I271" s="425">
        <v>1</v>
      </c>
      <c r="J271" s="275">
        <f t="shared" si="82"/>
        <v>4670274</v>
      </c>
      <c r="L271" s="417"/>
      <c r="M271" s="96">
        <f t="shared" si="85"/>
        <v>0</v>
      </c>
      <c r="O271" s="341">
        <v>0</v>
      </c>
      <c r="P271" s="338">
        <f t="shared" si="80"/>
        <v>0</v>
      </c>
      <c r="R271" s="218">
        <f t="shared" si="83"/>
        <v>0</v>
      </c>
      <c r="S271" s="223">
        <f t="shared" si="81"/>
        <v>0</v>
      </c>
      <c r="T271" s="203">
        <f t="shared" si="84"/>
        <v>0</v>
      </c>
    </row>
    <row r="272" spans="2:20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78"/>
        <v>0</v>
      </c>
      <c r="H272" s="342"/>
      <c r="I272" s="425">
        <v>1</v>
      </c>
      <c r="J272" s="275">
        <f t="shared" si="82"/>
        <v>4634392</v>
      </c>
      <c r="L272" s="417"/>
      <c r="M272" s="96">
        <f t="shared" si="85"/>
        <v>0</v>
      </c>
      <c r="O272" s="341">
        <v>0</v>
      </c>
      <c r="P272" s="338">
        <f t="shared" si="80"/>
        <v>0</v>
      </c>
      <c r="R272" s="218">
        <f t="shared" si="83"/>
        <v>0</v>
      </c>
      <c r="S272" s="223">
        <f t="shared" si="81"/>
        <v>0</v>
      </c>
      <c r="T272" s="203">
        <f t="shared" si="84"/>
        <v>0</v>
      </c>
    </row>
    <row r="273" spans="1:21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78"/>
        <v>0</v>
      </c>
      <c r="H273" s="342"/>
      <c r="I273" s="425">
        <v>1</v>
      </c>
      <c r="J273" s="275">
        <f t="shared" si="82"/>
        <v>28512298</v>
      </c>
      <c r="L273" s="417"/>
      <c r="M273" s="96">
        <f t="shared" si="85"/>
        <v>0</v>
      </c>
      <c r="O273" s="341">
        <v>0</v>
      </c>
      <c r="P273" s="338">
        <f t="shared" si="80"/>
        <v>0</v>
      </c>
      <c r="R273" s="218">
        <f t="shared" si="83"/>
        <v>0</v>
      </c>
      <c r="S273" s="223">
        <f t="shared" si="81"/>
        <v>0</v>
      </c>
      <c r="T273" s="203">
        <f t="shared" si="84"/>
        <v>0</v>
      </c>
    </row>
    <row r="274" spans="1:21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43"/>
      <c r="M274" s="97">
        <f>+L274*F274</f>
        <v>0</v>
      </c>
      <c r="O274" s="344">
        <v>0</v>
      </c>
      <c r="P274" s="338">
        <f>+O274*F274</f>
        <v>0</v>
      </c>
      <c r="R274" s="344">
        <f>+L274+O274</f>
        <v>0</v>
      </c>
      <c r="S274" s="238">
        <f t="shared" si="81"/>
        <v>0</v>
      </c>
      <c r="T274" s="345">
        <f>+S274/J274</f>
        <v>0</v>
      </c>
    </row>
    <row r="275" spans="1:21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</row>
    <row r="276" spans="1:21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102">
        <f>SUM(J277:J294)</f>
        <v>348431368</v>
      </c>
      <c r="L276" s="459"/>
      <c r="M276" s="102">
        <f>SUM(M277:M294)</f>
        <v>13365000</v>
      </c>
      <c r="O276" s="263"/>
      <c r="P276" s="405">
        <f>SUM(P277:P294)</f>
        <v>210654120</v>
      </c>
      <c r="R276" s="191"/>
      <c r="S276" s="405">
        <f>SUM(S277:S294)</f>
        <v>224019120</v>
      </c>
      <c r="T276" s="264"/>
    </row>
    <row r="277" spans="1:21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6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7">+(L277)*F277</f>
        <v>0</v>
      </c>
      <c r="O277" s="244">
        <v>142</v>
      </c>
      <c r="P277" s="329">
        <f t="shared" ref="P277:P294" si="88">+O277*F277</f>
        <v>32660000</v>
      </c>
      <c r="R277" s="244">
        <f>+L277+O277</f>
        <v>142</v>
      </c>
      <c r="S277" s="336">
        <f t="shared" ref="S277:S294" si="89">+R277*F277</f>
        <v>32660000</v>
      </c>
      <c r="T277" s="246">
        <f>+S277/J277</f>
        <v>0.88749999999999996</v>
      </c>
    </row>
    <row r="278" spans="1:21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6"/>
        <v>4140000</v>
      </c>
      <c r="I278" s="374">
        <v>18</v>
      </c>
      <c r="J278" s="275">
        <f>+I278*F278</f>
        <v>4140000</v>
      </c>
      <c r="L278" s="347"/>
      <c r="M278" s="217">
        <f t="shared" si="87"/>
        <v>0</v>
      </c>
      <c r="O278" s="218">
        <v>6</v>
      </c>
      <c r="P278" s="329">
        <f t="shared" si="88"/>
        <v>1380000</v>
      </c>
      <c r="R278" s="218">
        <f>+L278+O278</f>
        <v>6</v>
      </c>
      <c r="S278" s="336">
        <f t="shared" si="89"/>
        <v>1380000</v>
      </c>
      <c r="T278" s="203">
        <f>+S278/J278</f>
        <v>0.33333333333333331</v>
      </c>
    </row>
    <row r="279" spans="1:21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6"/>
        <v>13200000</v>
      </c>
      <c r="I279" s="374">
        <v>40</v>
      </c>
      <c r="J279" s="275">
        <f t="shared" ref="J279:J293" si="90">+I279*F279</f>
        <v>13200000</v>
      </c>
      <c r="L279" s="347"/>
      <c r="M279" s="217">
        <f t="shared" si="87"/>
        <v>0</v>
      </c>
      <c r="O279" s="218">
        <v>40</v>
      </c>
      <c r="P279" s="329">
        <f t="shared" si="88"/>
        <v>13200000</v>
      </c>
      <c r="R279" s="218">
        <f t="shared" ref="R279:R293" si="91">+L279+O279</f>
        <v>40</v>
      </c>
      <c r="S279" s="336">
        <f t="shared" si="89"/>
        <v>13200000</v>
      </c>
      <c r="T279" s="203">
        <f>+S279/J279</f>
        <v>1</v>
      </c>
    </row>
    <row r="280" spans="1:21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6"/>
        <v>19422800</v>
      </c>
      <c r="H280" s="284"/>
      <c r="I280" s="374">
        <v>690</v>
      </c>
      <c r="J280" s="275">
        <f t="shared" si="90"/>
        <v>22714800</v>
      </c>
      <c r="K280" s="284"/>
      <c r="L280" s="347"/>
      <c r="M280" s="217">
        <f t="shared" si="87"/>
        <v>0</v>
      </c>
      <c r="N280" s="284"/>
      <c r="O280" s="276">
        <v>447</v>
      </c>
      <c r="P280" s="329">
        <f t="shared" si="88"/>
        <v>14715240</v>
      </c>
      <c r="Q280" s="284"/>
      <c r="R280" s="218">
        <f t="shared" si="91"/>
        <v>447</v>
      </c>
      <c r="S280" s="336">
        <f t="shared" si="89"/>
        <v>14715240</v>
      </c>
      <c r="T280" s="203">
        <f t="shared" ref="T280:T293" si="92">+S280/J280</f>
        <v>0.64782608695652177</v>
      </c>
      <c r="U280" s="284"/>
    </row>
    <row r="281" spans="1:21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6"/>
        <v>6700000</v>
      </c>
      <c r="I281" s="374">
        <v>13</v>
      </c>
      <c r="J281" s="275">
        <f t="shared" si="90"/>
        <v>4355000</v>
      </c>
      <c r="L281" s="347"/>
      <c r="M281" s="217">
        <f t="shared" si="87"/>
        <v>0</v>
      </c>
      <c r="O281" s="218">
        <v>9</v>
      </c>
      <c r="P281" s="329">
        <f t="shared" si="88"/>
        <v>3015000</v>
      </c>
      <c r="R281" s="218">
        <f t="shared" si="91"/>
        <v>9</v>
      </c>
      <c r="S281" s="336">
        <f t="shared" si="89"/>
        <v>3015000</v>
      </c>
      <c r="T281" s="203">
        <f t="shared" si="92"/>
        <v>0.69230769230769229</v>
      </c>
    </row>
    <row r="282" spans="1:21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6"/>
        <v>3150000</v>
      </c>
      <c r="I282" s="374">
        <v>92547.42857142858</v>
      </c>
      <c r="J282" s="275">
        <f t="shared" si="90"/>
        <v>6478320.0000000009</v>
      </c>
      <c r="L282" s="347">
        <v>1500</v>
      </c>
      <c r="M282" s="329">
        <f t="shared" si="87"/>
        <v>105000</v>
      </c>
      <c r="O282" s="276">
        <v>45000</v>
      </c>
      <c r="P282" s="329">
        <f t="shared" si="88"/>
        <v>3150000</v>
      </c>
      <c r="R282" s="218">
        <f t="shared" si="91"/>
        <v>46500</v>
      </c>
      <c r="S282" s="336">
        <f t="shared" si="89"/>
        <v>3255000</v>
      </c>
      <c r="T282" s="203">
        <f t="shared" si="92"/>
        <v>0.50244507835364716</v>
      </c>
    </row>
    <row r="283" spans="1:21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6"/>
        <v>46200000</v>
      </c>
      <c r="I283" s="374">
        <v>14</v>
      </c>
      <c r="J283" s="275">
        <f t="shared" si="90"/>
        <v>46200000</v>
      </c>
      <c r="L283" s="347">
        <v>1</v>
      </c>
      <c r="M283" s="329">
        <f t="shared" si="87"/>
        <v>3300000</v>
      </c>
      <c r="O283" s="218">
        <v>8</v>
      </c>
      <c r="P283" s="329">
        <f t="shared" si="88"/>
        <v>26400000</v>
      </c>
      <c r="R283" s="218">
        <f t="shared" si="91"/>
        <v>9</v>
      </c>
      <c r="S283" s="336">
        <f t="shared" si="89"/>
        <v>29700000</v>
      </c>
      <c r="T283" s="203">
        <f t="shared" si="92"/>
        <v>0.6428571428571429</v>
      </c>
    </row>
    <row r="284" spans="1:21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6"/>
        <v>151200000</v>
      </c>
      <c r="I284" s="374">
        <v>4200</v>
      </c>
      <c r="J284" s="275">
        <f t="shared" si="90"/>
        <v>151200000</v>
      </c>
      <c r="L284" s="347">
        <v>270</v>
      </c>
      <c r="M284" s="329">
        <f t="shared" si="87"/>
        <v>9720000</v>
      </c>
      <c r="O284" s="218">
        <v>2849</v>
      </c>
      <c r="P284" s="329">
        <f t="shared" si="88"/>
        <v>102564000</v>
      </c>
      <c r="R284" s="218">
        <f t="shared" si="91"/>
        <v>3119</v>
      </c>
      <c r="S284" s="336">
        <f t="shared" si="89"/>
        <v>112284000</v>
      </c>
      <c r="T284" s="203">
        <f t="shared" si="92"/>
        <v>0.74261904761904762</v>
      </c>
    </row>
    <row r="285" spans="1:21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6"/>
        <v>3620000</v>
      </c>
      <c r="I285" s="374">
        <v>4000</v>
      </c>
      <c r="J285" s="275">
        <f t="shared" si="90"/>
        <v>3620000</v>
      </c>
      <c r="L285" s="347"/>
      <c r="M285" s="217">
        <f t="shared" si="87"/>
        <v>0</v>
      </c>
      <c r="O285" s="218">
        <v>2000</v>
      </c>
      <c r="P285" s="329">
        <f t="shared" si="88"/>
        <v>1810000</v>
      </c>
      <c r="R285" s="218">
        <f t="shared" si="91"/>
        <v>2000</v>
      </c>
      <c r="S285" s="336">
        <f t="shared" si="89"/>
        <v>1810000</v>
      </c>
      <c r="T285" s="203">
        <f t="shared" si="92"/>
        <v>0.5</v>
      </c>
    </row>
    <row r="286" spans="1:21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6"/>
        <v>2811600</v>
      </c>
      <c r="I286" s="374">
        <v>18</v>
      </c>
      <c r="J286" s="275">
        <f t="shared" si="90"/>
        <v>2811600</v>
      </c>
      <c r="L286" s="347"/>
      <c r="M286" s="217">
        <f t="shared" si="87"/>
        <v>0</v>
      </c>
      <c r="O286" s="218">
        <v>12</v>
      </c>
      <c r="P286" s="329">
        <f t="shared" si="88"/>
        <v>1874400</v>
      </c>
      <c r="R286" s="218">
        <f t="shared" si="91"/>
        <v>12</v>
      </c>
      <c r="S286" s="336">
        <f t="shared" si="89"/>
        <v>1874400</v>
      </c>
      <c r="T286" s="203">
        <f t="shared" si="92"/>
        <v>0.66666666666666663</v>
      </c>
    </row>
    <row r="287" spans="1:21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6"/>
        <v>4000000</v>
      </c>
      <c r="I287" s="374">
        <v>1</v>
      </c>
      <c r="J287" s="275">
        <f t="shared" si="90"/>
        <v>4000000</v>
      </c>
      <c r="L287" s="347"/>
      <c r="M287" s="217">
        <f t="shared" si="87"/>
        <v>0</v>
      </c>
      <c r="O287" s="218">
        <v>1</v>
      </c>
      <c r="P287" s="329">
        <f t="shared" si="88"/>
        <v>4000000</v>
      </c>
      <c r="R287" s="218">
        <f t="shared" si="91"/>
        <v>1</v>
      </c>
      <c r="S287" s="336">
        <f t="shared" si="89"/>
        <v>4000000</v>
      </c>
      <c r="T287" s="203">
        <f t="shared" si="92"/>
        <v>1</v>
      </c>
    </row>
    <row r="288" spans="1:21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6"/>
        <v>21590248</v>
      </c>
      <c r="I288" s="374">
        <v>17991.873333333333</v>
      </c>
      <c r="J288" s="275">
        <f t="shared" si="90"/>
        <v>21590248</v>
      </c>
      <c r="L288" s="347">
        <v>200</v>
      </c>
      <c r="M288" s="217">
        <f t="shared" si="87"/>
        <v>240000</v>
      </c>
      <c r="O288" s="218">
        <v>1017.9</v>
      </c>
      <c r="P288" s="329">
        <f t="shared" si="88"/>
        <v>1221480</v>
      </c>
      <c r="R288" s="218">
        <f t="shared" si="91"/>
        <v>1217.9000000000001</v>
      </c>
      <c r="S288" s="336">
        <f t="shared" si="89"/>
        <v>1461480</v>
      </c>
      <c r="T288" s="203">
        <f t="shared" si="92"/>
        <v>6.7691672647762088E-2</v>
      </c>
    </row>
    <row r="289" spans="2:20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6"/>
        <v>2280000</v>
      </c>
      <c r="I289" s="374">
        <v>80</v>
      </c>
      <c r="J289" s="275">
        <f t="shared" si="90"/>
        <v>2280000</v>
      </c>
      <c r="L289" s="347"/>
      <c r="M289" s="217">
        <f t="shared" si="87"/>
        <v>0</v>
      </c>
      <c r="O289" s="218">
        <v>0</v>
      </c>
      <c r="P289" s="329">
        <f t="shared" si="88"/>
        <v>0</v>
      </c>
      <c r="R289" s="218">
        <f t="shared" si="91"/>
        <v>0</v>
      </c>
      <c r="S289" s="336">
        <f t="shared" si="89"/>
        <v>0</v>
      </c>
      <c r="T289" s="203">
        <f t="shared" si="92"/>
        <v>0</v>
      </c>
    </row>
    <row r="290" spans="2:20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6"/>
        <v>23556720</v>
      </c>
      <c r="I290" s="374">
        <v>225</v>
      </c>
      <c r="J290" s="275">
        <f t="shared" si="90"/>
        <v>16061400</v>
      </c>
      <c r="L290" s="347"/>
      <c r="M290" s="217">
        <f t="shared" si="87"/>
        <v>0</v>
      </c>
      <c r="O290" s="218">
        <v>0</v>
      </c>
      <c r="P290" s="329">
        <f t="shared" si="88"/>
        <v>0</v>
      </c>
      <c r="R290" s="218">
        <f t="shared" si="91"/>
        <v>0</v>
      </c>
      <c r="S290" s="336">
        <f t="shared" si="89"/>
        <v>0</v>
      </c>
      <c r="T290" s="203">
        <f t="shared" si="92"/>
        <v>0</v>
      </c>
    </row>
    <row r="291" spans="2:20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6"/>
        <v>920000</v>
      </c>
      <c r="I291" s="374">
        <v>10</v>
      </c>
      <c r="J291" s="275">
        <f t="shared" si="90"/>
        <v>920000</v>
      </c>
      <c r="L291" s="347"/>
      <c r="M291" s="217">
        <f t="shared" si="87"/>
        <v>0</v>
      </c>
      <c r="O291" s="218">
        <v>2</v>
      </c>
      <c r="P291" s="329">
        <f t="shared" si="88"/>
        <v>184000</v>
      </c>
      <c r="R291" s="218">
        <f t="shared" si="91"/>
        <v>2</v>
      </c>
      <c r="S291" s="336">
        <f t="shared" si="89"/>
        <v>184000</v>
      </c>
      <c r="T291" s="203">
        <f t="shared" si="92"/>
        <v>0.2</v>
      </c>
    </row>
    <row r="292" spans="2:20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6"/>
        <v>4200000</v>
      </c>
      <c r="I292" s="374">
        <v>52</v>
      </c>
      <c r="J292" s="275">
        <f t="shared" si="90"/>
        <v>7280000</v>
      </c>
      <c r="L292" s="347"/>
      <c r="M292" s="217">
        <f t="shared" si="87"/>
        <v>0</v>
      </c>
      <c r="O292" s="218">
        <v>30</v>
      </c>
      <c r="P292" s="329">
        <f t="shared" si="88"/>
        <v>4200000</v>
      </c>
      <c r="R292" s="218">
        <f t="shared" si="91"/>
        <v>30</v>
      </c>
      <c r="S292" s="336">
        <f t="shared" si="89"/>
        <v>4200000</v>
      </c>
      <c r="T292" s="203">
        <f t="shared" si="92"/>
        <v>0.57692307692307687</v>
      </c>
    </row>
    <row r="293" spans="2:20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6"/>
        <v>280000</v>
      </c>
      <c r="I293" s="374">
        <v>12</v>
      </c>
      <c r="J293" s="275">
        <f t="shared" si="90"/>
        <v>420000</v>
      </c>
      <c r="L293" s="347"/>
      <c r="M293" s="217">
        <f t="shared" si="87"/>
        <v>0</v>
      </c>
      <c r="O293" s="218">
        <v>8</v>
      </c>
      <c r="P293" s="329">
        <f t="shared" si="88"/>
        <v>280000</v>
      </c>
      <c r="R293" s="218">
        <f t="shared" si="91"/>
        <v>8</v>
      </c>
      <c r="S293" s="336">
        <f t="shared" si="89"/>
        <v>280000</v>
      </c>
      <c r="T293" s="203">
        <f t="shared" si="92"/>
        <v>0.66666666666666663</v>
      </c>
    </row>
    <row r="294" spans="2:20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6"/>
        <v>4360000</v>
      </c>
      <c r="I294" s="375">
        <v>8</v>
      </c>
      <c r="J294" s="278">
        <f>+I294*F294</f>
        <v>4360000</v>
      </c>
      <c r="L294" s="428"/>
      <c r="M294" s="236">
        <f t="shared" si="87"/>
        <v>0</v>
      </c>
      <c r="O294" s="237">
        <v>0</v>
      </c>
      <c r="P294" s="348">
        <f t="shared" si="88"/>
        <v>0</v>
      </c>
      <c r="R294" s="237">
        <f>+L294+O294</f>
        <v>0</v>
      </c>
      <c r="S294" s="349">
        <f t="shared" si="89"/>
        <v>0</v>
      </c>
      <c r="T294" s="213">
        <f>+S294/J294</f>
        <v>0</v>
      </c>
    </row>
    <row r="295" spans="2:20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</row>
    <row r="296" spans="2:20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</row>
    <row r="297" spans="2:20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SUM(J298:J366)</f>
        <v>654681828.03999996</v>
      </c>
      <c r="L297" s="459"/>
      <c r="M297" s="102">
        <f>SUM(M298:M366)</f>
        <v>32520257</v>
      </c>
      <c r="O297" s="263"/>
      <c r="P297" s="405">
        <f>SUM(P298:P366)</f>
        <v>441013946.75999999</v>
      </c>
      <c r="R297" s="191"/>
      <c r="S297" s="405">
        <f>SUM(S298:S366)</f>
        <v>473534203.75999999</v>
      </c>
      <c r="T297" s="264"/>
    </row>
    <row r="298" spans="2:20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3">+E298*F298</f>
        <v>682500</v>
      </c>
      <c r="I298" s="371">
        <v>1500</v>
      </c>
      <c r="J298" s="96">
        <f>+I298*F298</f>
        <v>682500</v>
      </c>
      <c r="L298" s="371"/>
      <c r="M298" s="242">
        <f t="shared" ref="M298:M361" si="94">+(L298)*F298</f>
        <v>0</v>
      </c>
      <c r="O298" s="244">
        <v>1001</v>
      </c>
      <c r="P298" s="329">
        <f t="shared" ref="P298:P361" si="95">+O298*F298</f>
        <v>455455</v>
      </c>
      <c r="R298" s="244">
        <f>+L298+O298</f>
        <v>1001</v>
      </c>
      <c r="S298" s="447">
        <f t="shared" ref="S298:S361" si="96">+R298*F298</f>
        <v>455455</v>
      </c>
      <c r="T298" s="246">
        <f>+S298/J298</f>
        <v>0.66733333333333333</v>
      </c>
    </row>
    <row r="299" spans="2:20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3"/>
        <v>682500</v>
      </c>
      <c r="I299" s="374">
        <v>1500</v>
      </c>
      <c r="J299" s="96">
        <f>+I299*F299</f>
        <v>682500</v>
      </c>
      <c r="L299" s="347"/>
      <c r="M299" s="329">
        <f t="shared" si="94"/>
        <v>0</v>
      </c>
      <c r="O299" s="218">
        <v>1500</v>
      </c>
      <c r="P299" s="329">
        <f t="shared" si="95"/>
        <v>682500</v>
      </c>
      <c r="R299" s="218">
        <f>+L299+O299</f>
        <v>1500</v>
      </c>
      <c r="S299" s="336">
        <f t="shared" si="96"/>
        <v>682500</v>
      </c>
      <c r="T299" s="203">
        <f>+S299/J299</f>
        <v>1</v>
      </c>
    </row>
    <row r="300" spans="2:20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3"/>
        <v>500000</v>
      </c>
      <c r="I300" s="374">
        <v>2</v>
      </c>
      <c r="J300" s="96">
        <f t="shared" ref="J300:J342" si="97">+I300*F300</f>
        <v>500000</v>
      </c>
      <c r="L300" s="347"/>
      <c r="M300" s="217">
        <f t="shared" si="94"/>
        <v>0</v>
      </c>
      <c r="O300" s="218">
        <v>2</v>
      </c>
      <c r="P300" s="329">
        <f t="shared" si="95"/>
        <v>500000</v>
      </c>
      <c r="R300" s="218">
        <f t="shared" ref="R300:R363" si="98">+L300+O300</f>
        <v>2</v>
      </c>
      <c r="S300" s="336">
        <f t="shared" si="96"/>
        <v>500000</v>
      </c>
      <c r="T300" s="203">
        <f>+S300/J300</f>
        <v>1</v>
      </c>
    </row>
    <row r="301" spans="2:20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3"/>
        <v>7194000</v>
      </c>
      <c r="I301" s="374">
        <v>20</v>
      </c>
      <c r="J301" s="96">
        <f t="shared" si="97"/>
        <v>4796000</v>
      </c>
      <c r="L301" s="347"/>
      <c r="M301" s="217">
        <f t="shared" si="94"/>
        <v>0</v>
      </c>
      <c r="O301" s="218">
        <v>10</v>
      </c>
      <c r="P301" s="329">
        <f t="shared" si="95"/>
        <v>2398000</v>
      </c>
      <c r="R301" s="218">
        <f t="shared" si="98"/>
        <v>10</v>
      </c>
      <c r="S301" s="336">
        <f t="shared" si="96"/>
        <v>2398000</v>
      </c>
      <c r="T301" s="203">
        <f t="shared" ref="T301:T364" si="99">+S301/J301</f>
        <v>0.5</v>
      </c>
    </row>
    <row r="302" spans="2:20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3"/>
        <v>450000</v>
      </c>
      <c r="I302" s="374">
        <v>300</v>
      </c>
      <c r="J302" s="96">
        <f t="shared" si="97"/>
        <v>450000</v>
      </c>
      <c r="L302" s="347"/>
      <c r="M302" s="217">
        <f t="shared" si="94"/>
        <v>0</v>
      </c>
      <c r="O302" s="218">
        <v>300</v>
      </c>
      <c r="P302" s="329">
        <f t="shared" si="95"/>
        <v>450000</v>
      </c>
      <c r="R302" s="218">
        <f t="shared" si="98"/>
        <v>300</v>
      </c>
      <c r="S302" s="336">
        <f t="shared" si="96"/>
        <v>450000</v>
      </c>
      <c r="T302" s="203">
        <f t="shared" si="99"/>
        <v>1</v>
      </c>
    </row>
    <row r="303" spans="2:20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3"/>
        <v>7800000</v>
      </c>
      <c r="I303" s="374">
        <v>27</v>
      </c>
      <c r="J303" s="96">
        <f t="shared" si="97"/>
        <v>4212000</v>
      </c>
      <c r="L303" s="347"/>
      <c r="M303" s="217">
        <f t="shared" si="94"/>
        <v>0</v>
      </c>
      <c r="O303" s="218">
        <v>5</v>
      </c>
      <c r="P303" s="329">
        <f t="shared" si="95"/>
        <v>780000</v>
      </c>
      <c r="R303" s="218">
        <f t="shared" si="98"/>
        <v>5</v>
      </c>
      <c r="S303" s="336">
        <f t="shared" si="96"/>
        <v>780000</v>
      </c>
      <c r="T303" s="203">
        <f t="shared" si="99"/>
        <v>0.18518518518518517</v>
      </c>
    </row>
    <row r="304" spans="2:20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3"/>
        <v>6000000</v>
      </c>
      <c r="I304" s="374">
        <v>1</v>
      </c>
      <c r="J304" s="96">
        <f t="shared" si="97"/>
        <v>6000000</v>
      </c>
      <c r="L304" s="347"/>
      <c r="M304" s="217">
        <f t="shared" si="94"/>
        <v>0</v>
      </c>
      <c r="O304" s="218">
        <v>1</v>
      </c>
      <c r="P304" s="329">
        <f t="shared" si="95"/>
        <v>6000000</v>
      </c>
      <c r="R304" s="218">
        <f t="shared" si="98"/>
        <v>1</v>
      </c>
      <c r="S304" s="336">
        <f t="shared" si="96"/>
        <v>6000000</v>
      </c>
      <c r="T304" s="203">
        <f t="shared" si="99"/>
        <v>1</v>
      </c>
    </row>
    <row r="305" spans="2:20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3"/>
        <v>6960500</v>
      </c>
      <c r="I305" s="374">
        <v>2</v>
      </c>
      <c r="J305" s="96">
        <f t="shared" si="97"/>
        <v>6960500</v>
      </c>
      <c r="L305" s="347"/>
      <c r="M305" s="217">
        <f t="shared" si="94"/>
        <v>0</v>
      </c>
      <c r="O305" s="218">
        <v>2</v>
      </c>
      <c r="P305" s="329">
        <f t="shared" si="95"/>
        <v>6960500</v>
      </c>
      <c r="R305" s="218">
        <f t="shared" si="98"/>
        <v>2</v>
      </c>
      <c r="S305" s="336">
        <f t="shared" si="96"/>
        <v>6960500</v>
      </c>
      <c r="T305" s="203">
        <f t="shared" si="99"/>
        <v>1</v>
      </c>
    </row>
    <row r="306" spans="2:20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3"/>
        <v>9000000</v>
      </c>
      <c r="I306" s="374">
        <v>1</v>
      </c>
      <c r="J306" s="96">
        <f t="shared" si="97"/>
        <v>9000000</v>
      </c>
      <c r="L306" s="347"/>
      <c r="M306" s="217">
        <f t="shared" si="94"/>
        <v>0</v>
      </c>
      <c r="O306" s="218">
        <v>1</v>
      </c>
      <c r="P306" s="329">
        <f t="shared" si="95"/>
        <v>9000000</v>
      </c>
      <c r="R306" s="218">
        <f t="shared" si="98"/>
        <v>1</v>
      </c>
      <c r="S306" s="336">
        <f t="shared" si="96"/>
        <v>9000000</v>
      </c>
      <c r="T306" s="203">
        <f t="shared" si="99"/>
        <v>1</v>
      </c>
    </row>
    <row r="307" spans="2:20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3"/>
        <v>17136000</v>
      </c>
      <c r="I307" s="374">
        <v>1</v>
      </c>
      <c r="J307" s="96">
        <f t="shared" si="97"/>
        <v>17136000</v>
      </c>
      <c r="L307" s="330"/>
      <c r="M307" s="217">
        <f t="shared" si="94"/>
        <v>0</v>
      </c>
      <c r="O307" s="218">
        <v>0</v>
      </c>
      <c r="P307" s="329">
        <f t="shared" si="95"/>
        <v>0</v>
      </c>
      <c r="R307" s="218">
        <f t="shared" si="98"/>
        <v>0</v>
      </c>
      <c r="S307" s="336">
        <f t="shared" si="96"/>
        <v>0</v>
      </c>
      <c r="T307" s="203">
        <f t="shared" si="99"/>
        <v>0</v>
      </c>
    </row>
    <row r="308" spans="2:20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3"/>
        <v>200000</v>
      </c>
      <c r="I308" s="374">
        <v>0</v>
      </c>
      <c r="J308" s="96">
        <f t="shared" si="97"/>
        <v>0</v>
      </c>
      <c r="L308" s="330"/>
      <c r="M308" s="217">
        <f t="shared" si="94"/>
        <v>0</v>
      </c>
      <c r="O308" s="218">
        <v>0</v>
      </c>
      <c r="P308" s="329">
        <f t="shared" si="95"/>
        <v>0</v>
      </c>
      <c r="R308" s="218">
        <f t="shared" si="98"/>
        <v>0</v>
      </c>
      <c r="S308" s="336">
        <f t="shared" si="96"/>
        <v>0</v>
      </c>
      <c r="T308" s="203" t="e">
        <f t="shared" si="99"/>
        <v>#DIV/0!</v>
      </c>
    </row>
    <row r="309" spans="2:20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3"/>
        <v>1795000</v>
      </c>
      <c r="I309" s="374">
        <v>1</v>
      </c>
      <c r="J309" s="96">
        <f t="shared" si="97"/>
        <v>1795000</v>
      </c>
      <c r="L309" s="347"/>
      <c r="M309" s="217">
        <f t="shared" si="94"/>
        <v>0</v>
      </c>
      <c r="O309" s="218">
        <v>1</v>
      </c>
      <c r="P309" s="329">
        <f t="shared" si="95"/>
        <v>1795000</v>
      </c>
      <c r="R309" s="218">
        <f t="shared" si="98"/>
        <v>1</v>
      </c>
      <c r="S309" s="336">
        <f t="shared" si="96"/>
        <v>1795000</v>
      </c>
      <c r="T309" s="203">
        <f t="shared" si="99"/>
        <v>1</v>
      </c>
    </row>
    <row r="310" spans="2:20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3"/>
        <v>1795000</v>
      </c>
      <c r="I310" s="374">
        <v>1</v>
      </c>
      <c r="J310" s="96">
        <f t="shared" si="97"/>
        <v>1795000</v>
      </c>
      <c r="L310" s="330"/>
      <c r="M310" s="217">
        <f t="shared" si="94"/>
        <v>0</v>
      </c>
      <c r="O310" s="218">
        <v>0</v>
      </c>
      <c r="P310" s="329">
        <f t="shared" si="95"/>
        <v>0</v>
      </c>
      <c r="R310" s="218">
        <f t="shared" si="98"/>
        <v>0</v>
      </c>
      <c r="S310" s="336">
        <f t="shared" si="96"/>
        <v>0</v>
      </c>
      <c r="T310" s="203">
        <f t="shared" si="99"/>
        <v>0</v>
      </c>
    </row>
    <row r="311" spans="2:20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3"/>
        <v>5389000</v>
      </c>
      <c r="I311" s="374">
        <v>317</v>
      </c>
      <c r="J311" s="96">
        <f t="shared" si="97"/>
        <v>5389000</v>
      </c>
      <c r="L311" s="347"/>
      <c r="M311" s="217">
        <f t="shared" si="94"/>
        <v>0</v>
      </c>
      <c r="O311" s="218">
        <v>316</v>
      </c>
      <c r="P311" s="329">
        <f t="shared" si="95"/>
        <v>5372000</v>
      </c>
      <c r="R311" s="218">
        <f t="shared" si="98"/>
        <v>316</v>
      </c>
      <c r="S311" s="336">
        <f t="shared" si="96"/>
        <v>5372000</v>
      </c>
      <c r="T311" s="203">
        <f t="shared" si="99"/>
        <v>0.99684542586750791</v>
      </c>
    </row>
    <row r="312" spans="2:20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3"/>
        <v>5389000</v>
      </c>
      <c r="I312" s="374">
        <v>317</v>
      </c>
      <c r="J312" s="96">
        <f t="shared" si="97"/>
        <v>5389000</v>
      </c>
      <c r="L312" s="330"/>
      <c r="M312" s="217">
        <f t="shared" si="94"/>
        <v>0</v>
      </c>
      <c r="O312" s="218">
        <v>0</v>
      </c>
      <c r="P312" s="329">
        <f t="shared" si="95"/>
        <v>0</v>
      </c>
      <c r="R312" s="218">
        <f t="shared" si="98"/>
        <v>0</v>
      </c>
      <c r="S312" s="336">
        <f t="shared" si="96"/>
        <v>0</v>
      </c>
      <c r="T312" s="203">
        <f t="shared" si="99"/>
        <v>0</v>
      </c>
    </row>
    <row r="313" spans="2:20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3"/>
        <v>14612500</v>
      </c>
      <c r="I313" s="374">
        <v>14</v>
      </c>
      <c r="J313" s="96">
        <f t="shared" si="97"/>
        <v>14612500</v>
      </c>
      <c r="L313" s="347">
        <v>1</v>
      </c>
      <c r="M313" s="329">
        <f t="shared" si="94"/>
        <v>1043750</v>
      </c>
      <c r="O313" s="218">
        <v>13</v>
      </c>
      <c r="P313" s="329">
        <f t="shared" si="95"/>
        <v>13568750</v>
      </c>
      <c r="R313" s="218">
        <f t="shared" si="98"/>
        <v>14</v>
      </c>
      <c r="S313" s="336">
        <f t="shared" si="96"/>
        <v>14612500</v>
      </c>
      <c r="T313" s="203">
        <f t="shared" si="99"/>
        <v>1</v>
      </c>
    </row>
    <row r="314" spans="2:20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3"/>
        <v>2530000</v>
      </c>
      <c r="I314" s="374">
        <v>1</v>
      </c>
      <c r="J314" s="96">
        <f t="shared" si="97"/>
        <v>2530000</v>
      </c>
      <c r="L314" s="330"/>
      <c r="M314" s="291">
        <f t="shared" si="94"/>
        <v>0</v>
      </c>
      <c r="O314" s="218">
        <v>0</v>
      </c>
      <c r="P314" s="329">
        <f t="shared" si="95"/>
        <v>0</v>
      </c>
      <c r="R314" s="218">
        <f t="shared" si="98"/>
        <v>0</v>
      </c>
      <c r="S314" s="336">
        <f t="shared" si="96"/>
        <v>0</v>
      </c>
      <c r="T314" s="203">
        <f t="shared" si="99"/>
        <v>0</v>
      </c>
    </row>
    <row r="315" spans="2:20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3"/>
        <v>3060000</v>
      </c>
      <c r="I315" s="374">
        <v>4</v>
      </c>
      <c r="J315" s="96">
        <f t="shared" si="97"/>
        <v>3060000</v>
      </c>
      <c r="L315" s="347">
        <v>1</v>
      </c>
      <c r="M315" s="329">
        <f t="shared" si="94"/>
        <v>765000</v>
      </c>
      <c r="O315" s="218">
        <v>3</v>
      </c>
      <c r="P315" s="329">
        <f t="shared" si="95"/>
        <v>2295000</v>
      </c>
      <c r="R315" s="218">
        <f t="shared" si="98"/>
        <v>4</v>
      </c>
      <c r="S315" s="336">
        <f t="shared" si="96"/>
        <v>3060000</v>
      </c>
      <c r="T315" s="203">
        <f t="shared" si="99"/>
        <v>1</v>
      </c>
    </row>
    <row r="316" spans="2:20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3"/>
        <v>15065000</v>
      </c>
      <c r="I316" s="374">
        <v>23</v>
      </c>
      <c r="J316" s="96">
        <f t="shared" si="97"/>
        <v>15065000</v>
      </c>
      <c r="L316" s="347">
        <v>1</v>
      </c>
      <c r="M316" s="329">
        <f t="shared" si="94"/>
        <v>655000</v>
      </c>
      <c r="O316" s="218">
        <v>20</v>
      </c>
      <c r="P316" s="329">
        <f t="shared" si="95"/>
        <v>13100000</v>
      </c>
      <c r="R316" s="218">
        <f t="shared" si="98"/>
        <v>21</v>
      </c>
      <c r="S316" s="336">
        <f t="shared" si="96"/>
        <v>13755000</v>
      </c>
      <c r="T316" s="203">
        <f t="shared" si="99"/>
        <v>0.91304347826086951</v>
      </c>
    </row>
    <row r="317" spans="2:20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3"/>
        <v>10710000</v>
      </c>
      <c r="I317" s="374">
        <v>14</v>
      </c>
      <c r="J317" s="96">
        <f t="shared" si="97"/>
        <v>10710000</v>
      </c>
      <c r="L317" s="347"/>
      <c r="M317" s="329">
        <f t="shared" si="94"/>
        <v>0</v>
      </c>
      <c r="O317" s="218">
        <v>14</v>
      </c>
      <c r="P317" s="329">
        <f t="shared" si="95"/>
        <v>10710000</v>
      </c>
      <c r="R317" s="218">
        <f t="shared" si="98"/>
        <v>14</v>
      </c>
      <c r="S317" s="336">
        <f t="shared" si="96"/>
        <v>10710000</v>
      </c>
      <c r="T317" s="203">
        <f t="shared" si="99"/>
        <v>1</v>
      </c>
    </row>
    <row r="318" spans="2:20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3"/>
        <v>22948905.600000001</v>
      </c>
      <c r="I318" s="374">
        <v>0</v>
      </c>
      <c r="J318" s="96">
        <f t="shared" si="97"/>
        <v>0</v>
      </c>
      <c r="L318" s="330"/>
      <c r="M318" s="329">
        <f t="shared" si="94"/>
        <v>0</v>
      </c>
      <c r="O318" s="218">
        <v>0</v>
      </c>
      <c r="P318" s="329">
        <f t="shared" si="95"/>
        <v>0</v>
      </c>
      <c r="R318" s="218">
        <f t="shared" si="98"/>
        <v>0</v>
      </c>
      <c r="S318" s="336">
        <f t="shared" si="96"/>
        <v>0</v>
      </c>
      <c r="T318" s="203" t="e">
        <f t="shared" si="99"/>
        <v>#DIV/0!</v>
      </c>
    </row>
    <row r="319" spans="2:20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3"/>
        <v>46710000</v>
      </c>
      <c r="I319" s="374">
        <v>2595</v>
      </c>
      <c r="J319" s="96">
        <f t="shared" si="97"/>
        <v>46710000</v>
      </c>
      <c r="L319" s="462"/>
      <c r="M319" s="329">
        <f t="shared" si="94"/>
        <v>0</v>
      </c>
      <c r="O319" s="218">
        <v>2595</v>
      </c>
      <c r="P319" s="329">
        <f t="shared" si="95"/>
        <v>46710000</v>
      </c>
      <c r="R319" s="218">
        <f t="shared" si="98"/>
        <v>2595</v>
      </c>
      <c r="S319" s="336">
        <f t="shared" si="96"/>
        <v>46710000</v>
      </c>
      <c r="T319" s="203">
        <f t="shared" si="99"/>
        <v>1</v>
      </c>
    </row>
    <row r="320" spans="2:20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3"/>
        <v>42414112.439999998</v>
      </c>
      <c r="I320" s="374">
        <v>2595</v>
      </c>
      <c r="J320" s="96">
        <f t="shared" si="97"/>
        <v>42414112.439999998</v>
      </c>
      <c r="L320" s="330"/>
      <c r="M320" s="329">
        <f t="shared" si="94"/>
        <v>0</v>
      </c>
      <c r="O320" s="218">
        <v>0</v>
      </c>
      <c r="P320" s="329">
        <f t="shared" si="95"/>
        <v>0</v>
      </c>
      <c r="R320" s="218">
        <f t="shared" si="98"/>
        <v>0</v>
      </c>
      <c r="S320" s="336">
        <f t="shared" si="96"/>
        <v>0</v>
      </c>
      <c r="T320" s="203">
        <f t="shared" si="99"/>
        <v>0</v>
      </c>
    </row>
    <row r="321" spans="2:20" s="284" customFormat="1" ht="52.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3"/>
        <v>951000</v>
      </c>
      <c r="I321" s="374">
        <v>3500</v>
      </c>
      <c r="J321" s="96">
        <f t="shared" si="97"/>
        <v>5547500</v>
      </c>
      <c r="L321" s="347">
        <v>355</v>
      </c>
      <c r="M321" s="329">
        <f t="shared" si="94"/>
        <v>562675</v>
      </c>
      <c r="O321" s="218">
        <v>292.60000000000002</v>
      </c>
      <c r="P321" s="329">
        <f t="shared" si="95"/>
        <v>463771.00000000006</v>
      </c>
      <c r="R321" s="218">
        <f t="shared" si="98"/>
        <v>647.6</v>
      </c>
      <c r="S321" s="336">
        <f t="shared" si="96"/>
        <v>1026446</v>
      </c>
      <c r="T321" s="203">
        <f t="shared" si="99"/>
        <v>0.18502857142857143</v>
      </c>
    </row>
    <row r="322" spans="2:20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3"/>
        <v>684000</v>
      </c>
      <c r="I322" s="374">
        <v>112</v>
      </c>
      <c r="J322" s="96">
        <f t="shared" si="97"/>
        <v>504000</v>
      </c>
      <c r="L322" s="347"/>
      <c r="M322" s="329">
        <f t="shared" si="94"/>
        <v>0</v>
      </c>
      <c r="O322" s="218">
        <v>82</v>
      </c>
      <c r="P322" s="329">
        <f t="shared" si="95"/>
        <v>369000</v>
      </c>
      <c r="R322" s="218">
        <f t="shared" si="98"/>
        <v>82</v>
      </c>
      <c r="S322" s="336">
        <f t="shared" si="96"/>
        <v>369000</v>
      </c>
      <c r="T322" s="203">
        <f t="shared" si="99"/>
        <v>0.7321428571428571</v>
      </c>
    </row>
    <row r="323" spans="2:20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3"/>
        <v>360000</v>
      </c>
      <c r="I323" s="374">
        <v>0</v>
      </c>
      <c r="J323" s="96">
        <f t="shared" si="97"/>
        <v>0</v>
      </c>
      <c r="L323" s="330"/>
      <c r="M323" s="329">
        <f t="shared" si="94"/>
        <v>0</v>
      </c>
      <c r="O323" s="218">
        <v>0</v>
      </c>
      <c r="P323" s="329">
        <f t="shared" si="95"/>
        <v>0</v>
      </c>
      <c r="R323" s="218">
        <f t="shared" si="98"/>
        <v>0</v>
      </c>
      <c r="S323" s="336">
        <f t="shared" si="96"/>
        <v>0</v>
      </c>
      <c r="T323" s="203" t="e">
        <f t="shared" si="99"/>
        <v>#DIV/0!</v>
      </c>
    </row>
    <row r="324" spans="2:20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3"/>
        <v>936000</v>
      </c>
      <c r="I324" s="374">
        <v>0</v>
      </c>
      <c r="J324" s="96">
        <f t="shared" si="97"/>
        <v>0</v>
      </c>
      <c r="L324" s="330"/>
      <c r="M324" s="329">
        <f t="shared" si="94"/>
        <v>0</v>
      </c>
      <c r="O324" s="218">
        <v>0</v>
      </c>
      <c r="P324" s="329">
        <f t="shared" si="95"/>
        <v>0</v>
      </c>
      <c r="R324" s="218">
        <f t="shared" si="98"/>
        <v>0</v>
      </c>
      <c r="S324" s="336">
        <f t="shared" si="96"/>
        <v>0</v>
      </c>
      <c r="T324" s="203" t="e">
        <f t="shared" si="99"/>
        <v>#DIV/0!</v>
      </c>
    </row>
    <row r="325" spans="2:20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3"/>
        <v>3600000</v>
      </c>
      <c r="I325" s="374">
        <v>5000</v>
      </c>
      <c r="J325" s="96">
        <f t="shared" si="97"/>
        <v>30000000</v>
      </c>
      <c r="L325" s="347"/>
      <c r="M325" s="329">
        <f t="shared" si="94"/>
        <v>0</v>
      </c>
      <c r="O325" s="218">
        <v>600</v>
      </c>
      <c r="P325" s="329">
        <f t="shared" si="95"/>
        <v>3600000</v>
      </c>
      <c r="R325" s="218">
        <f t="shared" si="98"/>
        <v>600</v>
      </c>
      <c r="S325" s="336">
        <f t="shared" si="96"/>
        <v>3600000</v>
      </c>
      <c r="T325" s="203">
        <f t="shared" si="99"/>
        <v>0.12</v>
      </c>
    </row>
    <row r="326" spans="2:20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3"/>
        <v>360000</v>
      </c>
      <c r="I326" s="374">
        <v>300</v>
      </c>
      <c r="J326" s="96">
        <f t="shared" si="97"/>
        <v>540000</v>
      </c>
      <c r="L326" s="347"/>
      <c r="M326" s="329">
        <f t="shared" si="94"/>
        <v>0</v>
      </c>
      <c r="O326" s="218">
        <v>200</v>
      </c>
      <c r="P326" s="329">
        <f t="shared" si="95"/>
        <v>360000</v>
      </c>
      <c r="R326" s="218">
        <f t="shared" si="98"/>
        <v>200</v>
      </c>
      <c r="S326" s="336">
        <f t="shared" si="96"/>
        <v>360000</v>
      </c>
      <c r="T326" s="203">
        <f t="shared" si="99"/>
        <v>0.66666666666666663</v>
      </c>
    </row>
    <row r="327" spans="2:20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3"/>
        <v>720000</v>
      </c>
      <c r="I327" s="374">
        <v>12</v>
      </c>
      <c r="J327" s="96">
        <f t="shared" si="97"/>
        <v>720000</v>
      </c>
      <c r="L327" s="347"/>
      <c r="M327" s="329">
        <f t="shared" si="94"/>
        <v>0</v>
      </c>
      <c r="O327" s="218">
        <v>12</v>
      </c>
      <c r="P327" s="329">
        <f t="shared" si="95"/>
        <v>720000</v>
      </c>
      <c r="R327" s="218">
        <f t="shared" si="98"/>
        <v>12</v>
      </c>
      <c r="S327" s="336">
        <f t="shared" si="96"/>
        <v>720000</v>
      </c>
      <c r="T327" s="203">
        <f t="shared" si="99"/>
        <v>1</v>
      </c>
    </row>
    <row r="328" spans="2:20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3"/>
        <v>3600000</v>
      </c>
      <c r="I328" s="374">
        <v>295.55</v>
      </c>
      <c r="J328" s="96">
        <f t="shared" si="97"/>
        <v>1773300</v>
      </c>
      <c r="L328" s="450">
        <v>20</v>
      </c>
      <c r="M328" s="329">
        <f t="shared" si="94"/>
        <v>120000</v>
      </c>
      <c r="O328" s="218">
        <v>105.4</v>
      </c>
      <c r="P328" s="329">
        <f t="shared" si="95"/>
        <v>632400</v>
      </c>
      <c r="R328" s="218">
        <f t="shared" si="98"/>
        <v>125.4</v>
      </c>
      <c r="S328" s="336">
        <f t="shared" si="96"/>
        <v>752400</v>
      </c>
      <c r="T328" s="203">
        <f t="shared" si="99"/>
        <v>0.42429368973101</v>
      </c>
    </row>
    <row r="329" spans="2:20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3"/>
        <v>1290000</v>
      </c>
      <c r="I329" s="374">
        <v>6</v>
      </c>
      <c r="J329" s="96">
        <f t="shared" si="97"/>
        <v>1290000</v>
      </c>
      <c r="L329" s="347"/>
      <c r="M329" s="291">
        <f t="shared" si="94"/>
        <v>0</v>
      </c>
      <c r="O329" s="218">
        <v>4</v>
      </c>
      <c r="P329" s="329">
        <f t="shared" si="95"/>
        <v>860000</v>
      </c>
      <c r="R329" s="218">
        <f t="shared" si="98"/>
        <v>4</v>
      </c>
      <c r="S329" s="336">
        <f t="shared" si="96"/>
        <v>860000</v>
      </c>
      <c r="T329" s="203">
        <f t="shared" si="99"/>
        <v>0.66666666666666663</v>
      </c>
    </row>
    <row r="330" spans="2:20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3"/>
        <v>24000000</v>
      </c>
      <c r="I330" s="374">
        <v>1</v>
      </c>
      <c r="J330" s="96">
        <f t="shared" si="97"/>
        <v>24000000</v>
      </c>
      <c r="L330" s="347"/>
      <c r="M330" s="291">
        <f t="shared" si="94"/>
        <v>0</v>
      </c>
      <c r="O330" s="218">
        <v>1</v>
      </c>
      <c r="P330" s="329">
        <f t="shared" si="95"/>
        <v>24000000</v>
      </c>
      <c r="R330" s="218">
        <f t="shared" si="98"/>
        <v>1</v>
      </c>
      <c r="S330" s="336">
        <f t="shared" si="96"/>
        <v>24000000</v>
      </c>
      <c r="T330" s="203">
        <f t="shared" si="99"/>
        <v>1</v>
      </c>
    </row>
    <row r="331" spans="2:20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3"/>
        <v>91963200</v>
      </c>
      <c r="I331" s="374">
        <v>96</v>
      </c>
      <c r="J331" s="96">
        <f t="shared" si="97"/>
        <v>78825600</v>
      </c>
      <c r="L331" s="347">
        <v>4</v>
      </c>
      <c r="M331" s="96">
        <f t="shared" si="94"/>
        <v>3284400</v>
      </c>
      <c r="O331" s="218">
        <v>52</v>
      </c>
      <c r="P331" s="329">
        <f t="shared" si="95"/>
        <v>42697200</v>
      </c>
      <c r="R331" s="218">
        <f t="shared" si="98"/>
        <v>56</v>
      </c>
      <c r="S331" s="336">
        <f t="shared" si="96"/>
        <v>45981600</v>
      </c>
      <c r="T331" s="203">
        <f t="shared" si="99"/>
        <v>0.58333333333333337</v>
      </c>
    </row>
    <row r="332" spans="2:20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3"/>
        <v>900000</v>
      </c>
      <c r="I332" s="374">
        <v>3</v>
      </c>
      <c r="J332" s="96">
        <f t="shared" si="97"/>
        <v>900000</v>
      </c>
      <c r="L332" s="347"/>
      <c r="M332" s="291">
        <f t="shared" si="94"/>
        <v>0</v>
      </c>
      <c r="O332" s="218">
        <v>3</v>
      </c>
      <c r="P332" s="329">
        <f t="shared" si="95"/>
        <v>900000</v>
      </c>
      <c r="R332" s="218">
        <f t="shared" si="98"/>
        <v>3</v>
      </c>
      <c r="S332" s="336">
        <f t="shared" si="96"/>
        <v>900000</v>
      </c>
      <c r="T332" s="203">
        <f t="shared" si="99"/>
        <v>1</v>
      </c>
    </row>
    <row r="333" spans="2:20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3"/>
        <v>1600000</v>
      </c>
      <c r="I333" s="374">
        <v>400</v>
      </c>
      <c r="J333" s="96">
        <f t="shared" si="97"/>
        <v>1600000</v>
      </c>
      <c r="L333" s="347">
        <v>7</v>
      </c>
      <c r="M333" s="96">
        <f t="shared" si="94"/>
        <v>28000</v>
      </c>
      <c r="O333" s="218">
        <v>94</v>
      </c>
      <c r="P333" s="329">
        <f t="shared" si="95"/>
        <v>376000</v>
      </c>
      <c r="R333" s="218">
        <f t="shared" si="98"/>
        <v>101</v>
      </c>
      <c r="S333" s="336">
        <f t="shared" si="96"/>
        <v>404000</v>
      </c>
      <c r="T333" s="203">
        <f t="shared" si="99"/>
        <v>0.2525</v>
      </c>
    </row>
    <row r="334" spans="2:20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3"/>
        <v>620000</v>
      </c>
      <c r="I334" s="374">
        <v>2</v>
      </c>
      <c r="J334" s="96">
        <f t="shared" si="97"/>
        <v>620000</v>
      </c>
      <c r="L334" s="347"/>
      <c r="M334" s="96">
        <f t="shared" si="94"/>
        <v>0</v>
      </c>
      <c r="O334" s="218">
        <v>2</v>
      </c>
      <c r="P334" s="329">
        <f t="shared" si="95"/>
        <v>620000</v>
      </c>
      <c r="R334" s="218">
        <f t="shared" si="98"/>
        <v>2</v>
      </c>
      <c r="S334" s="336">
        <f t="shared" si="96"/>
        <v>620000</v>
      </c>
      <c r="T334" s="203">
        <f t="shared" si="99"/>
        <v>1</v>
      </c>
    </row>
    <row r="335" spans="2:20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3"/>
        <v>500000</v>
      </c>
      <c r="I335" s="374">
        <v>500</v>
      </c>
      <c r="J335" s="96">
        <f t="shared" si="97"/>
        <v>500000</v>
      </c>
      <c r="L335" s="347">
        <v>12</v>
      </c>
      <c r="M335" s="96">
        <f t="shared" si="94"/>
        <v>12000</v>
      </c>
      <c r="O335" s="218">
        <v>459.70000000000005</v>
      </c>
      <c r="P335" s="329">
        <f t="shared" si="95"/>
        <v>459700.00000000006</v>
      </c>
      <c r="R335" s="218">
        <f t="shared" si="98"/>
        <v>471.70000000000005</v>
      </c>
      <c r="S335" s="336">
        <f t="shared" si="96"/>
        <v>471700.00000000006</v>
      </c>
      <c r="T335" s="203">
        <f t="shared" si="99"/>
        <v>0.94340000000000013</v>
      </c>
    </row>
    <row r="336" spans="2:20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3"/>
        <v>1896000</v>
      </c>
      <c r="I336" s="374">
        <v>8</v>
      </c>
      <c r="J336" s="96">
        <f t="shared" si="97"/>
        <v>1896000</v>
      </c>
      <c r="L336" s="347">
        <v>1</v>
      </c>
      <c r="M336" s="96">
        <f t="shared" si="94"/>
        <v>237000</v>
      </c>
      <c r="O336" s="218">
        <v>4</v>
      </c>
      <c r="P336" s="329">
        <f t="shared" si="95"/>
        <v>948000</v>
      </c>
      <c r="R336" s="218">
        <f t="shared" si="98"/>
        <v>5</v>
      </c>
      <c r="S336" s="336">
        <f t="shared" si="96"/>
        <v>1185000</v>
      </c>
      <c r="T336" s="203">
        <f t="shared" si="99"/>
        <v>0.625</v>
      </c>
    </row>
    <row r="337" spans="2:20" s="284" customFormat="1" ht="67.5" customHeight="1">
      <c r="B337" s="100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3"/>
        <v>77218848</v>
      </c>
      <c r="I337" s="374">
        <v>28</v>
      </c>
      <c r="J337" s="96">
        <f t="shared" si="97"/>
        <v>77218848</v>
      </c>
      <c r="L337" s="347">
        <v>2</v>
      </c>
      <c r="M337" s="96">
        <f t="shared" si="94"/>
        <v>5515632</v>
      </c>
      <c r="O337" s="218">
        <v>26</v>
      </c>
      <c r="P337" s="329">
        <f t="shared" si="95"/>
        <v>71703216</v>
      </c>
      <c r="R337" s="218">
        <f t="shared" si="98"/>
        <v>28</v>
      </c>
      <c r="S337" s="336">
        <f t="shared" si="96"/>
        <v>77218848</v>
      </c>
      <c r="T337" s="203">
        <f t="shared" si="99"/>
        <v>1</v>
      </c>
    </row>
    <row r="338" spans="2:20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3"/>
        <v>1750000</v>
      </c>
      <c r="I338" s="374">
        <v>1</v>
      </c>
      <c r="J338" s="96">
        <f t="shared" si="97"/>
        <v>1750000</v>
      </c>
      <c r="L338" s="347"/>
      <c r="M338" s="96">
        <f t="shared" si="94"/>
        <v>0</v>
      </c>
      <c r="O338" s="218">
        <v>1</v>
      </c>
      <c r="P338" s="329">
        <f t="shared" si="95"/>
        <v>1750000</v>
      </c>
      <c r="R338" s="218">
        <f t="shared" si="98"/>
        <v>1</v>
      </c>
      <c r="S338" s="336">
        <f t="shared" si="96"/>
        <v>1750000</v>
      </c>
      <c r="T338" s="203">
        <f t="shared" si="99"/>
        <v>1</v>
      </c>
    </row>
    <row r="339" spans="2:20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3"/>
        <v>11000000</v>
      </c>
      <c r="I339" s="374">
        <v>10000</v>
      </c>
      <c r="J339" s="96">
        <f t="shared" si="97"/>
        <v>11000000</v>
      </c>
      <c r="L339" s="347">
        <v>10000</v>
      </c>
      <c r="M339" s="96">
        <f t="shared" si="94"/>
        <v>11000000</v>
      </c>
      <c r="O339" s="218">
        <v>0</v>
      </c>
      <c r="P339" s="329">
        <f t="shared" si="95"/>
        <v>0</v>
      </c>
      <c r="R339" s="218">
        <f t="shared" si="98"/>
        <v>10000</v>
      </c>
      <c r="S339" s="336">
        <f t="shared" si="96"/>
        <v>11000000</v>
      </c>
      <c r="T339" s="203">
        <f t="shared" si="99"/>
        <v>1</v>
      </c>
    </row>
    <row r="340" spans="2:20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3"/>
        <v>9008400</v>
      </c>
      <c r="I340" s="374">
        <v>298.08203898583355</v>
      </c>
      <c r="J340" s="96">
        <f t="shared" si="97"/>
        <v>6713105.5999999577</v>
      </c>
      <c r="L340" s="450"/>
      <c r="M340" s="96">
        <f t="shared" si="94"/>
        <v>0</v>
      </c>
      <c r="O340" s="218">
        <v>215</v>
      </c>
      <c r="P340" s="329">
        <f t="shared" si="95"/>
        <v>4842015</v>
      </c>
      <c r="R340" s="218">
        <f t="shared" si="98"/>
        <v>215</v>
      </c>
      <c r="S340" s="336">
        <f t="shared" si="96"/>
        <v>4842015</v>
      </c>
      <c r="T340" s="203">
        <f t="shared" si="99"/>
        <v>0.72127794325178352</v>
      </c>
    </row>
    <row r="341" spans="2:20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3"/>
        <v>8250000</v>
      </c>
      <c r="I341" s="374">
        <v>3</v>
      </c>
      <c r="J341" s="96">
        <f t="shared" si="97"/>
        <v>8250000</v>
      </c>
      <c r="L341" s="347"/>
      <c r="M341" s="96">
        <f t="shared" si="94"/>
        <v>0</v>
      </c>
      <c r="O341" s="218">
        <v>2</v>
      </c>
      <c r="P341" s="329">
        <f t="shared" si="95"/>
        <v>5500000</v>
      </c>
      <c r="R341" s="218">
        <f t="shared" si="98"/>
        <v>2</v>
      </c>
      <c r="S341" s="336">
        <f t="shared" si="96"/>
        <v>5500000</v>
      </c>
      <c r="T341" s="203">
        <f t="shared" si="99"/>
        <v>0.66666666666666663</v>
      </c>
    </row>
    <row r="342" spans="2:20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3"/>
        <v>19488000</v>
      </c>
      <c r="I342" s="374">
        <v>4</v>
      </c>
      <c r="J342" s="96">
        <f t="shared" si="97"/>
        <v>19488000</v>
      </c>
      <c r="L342" s="347"/>
      <c r="M342" s="96">
        <f t="shared" si="94"/>
        <v>0</v>
      </c>
      <c r="O342" s="218">
        <v>2</v>
      </c>
      <c r="P342" s="329">
        <f t="shared" si="95"/>
        <v>9744000</v>
      </c>
      <c r="R342" s="218">
        <f t="shared" si="98"/>
        <v>2</v>
      </c>
      <c r="S342" s="336">
        <f t="shared" si="96"/>
        <v>9744000</v>
      </c>
      <c r="T342" s="203">
        <f t="shared" si="99"/>
        <v>0.5</v>
      </c>
    </row>
    <row r="343" spans="2:20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3"/>
        <v>19452000</v>
      </c>
      <c r="I343" s="374">
        <v>110</v>
      </c>
      <c r="J343" s="96">
        <f>+I343*F343</f>
        <v>35662000</v>
      </c>
      <c r="L343" s="463">
        <v>4</v>
      </c>
      <c r="M343" s="96">
        <f t="shared" si="94"/>
        <v>1296800</v>
      </c>
      <c r="O343" s="218">
        <v>60</v>
      </c>
      <c r="P343" s="329">
        <f t="shared" si="95"/>
        <v>19452000</v>
      </c>
      <c r="R343" s="218">
        <f t="shared" si="98"/>
        <v>64</v>
      </c>
      <c r="S343" s="336">
        <f t="shared" si="96"/>
        <v>20748800</v>
      </c>
      <c r="T343" s="203">
        <f t="shared" si="99"/>
        <v>0.58181818181818179</v>
      </c>
    </row>
    <row r="344" spans="2:20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3"/>
        <v>42024000</v>
      </c>
      <c r="I344" s="374">
        <v>3000</v>
      </c>
      <c r="J344" s="96">
        <f t="shared" ref="J344:J365" si="100">+I344*F344</f>
        <v>42024000</v>
      </c>
      <c r="L344" s="347"/>
      <c r="M344" s="96">
        <f t="shared" si="94"/>
        <v>0</v>
      </c>
      <c r="O344" s="218">
        <v>2999.72</v>
      </c>
      <c r="P344" s="329">
        <f t="shared" si="95"/>
        <v>42020077.759999998</v>
      </c>
      <c r="R344" s="218">
        <f t="shared" si="98"/>
        <v>2999.72</v>
      </c>
      <c r="S344" s="336">
        <f t="shared" si="96"/>
        <v>42020077.759999998</v>
      </c>
      <c r="T344" s="203">
        <f t="shared" si="99"/>
        <v>0.99990666666666661</v>
      </c>
    </row>
    <row r="345" spans="2:20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3"/>
        <v>6000000</v>
      </c>
      <c r="I345" s="374">
        <v>4</v>
      </c>
      <c r="J345" s="96">
        <f t="shared" si="100"/>
        <v>8000000</v>
      </c>
      <c r="L345" s="347"/>
      <c r="M345" s="96">
        <f t="shared" si="94"/>
        <v>0</v>
      </c>
      <c r="O345" s="218">
        <v>2</v>
      </c>
      <c r="P345" s="329">
        <f t="shared" si="95"/>
        <v>4000000</v>
      </c>
      <c r="R345" s="218">
        <f t="shared" si="98"/>
        <v>2</v>
      </c>
      <c r="S345" s="336">
        <f t="shared" si="96"/>
        <v>4000000</v>
      </c>
      <c r="T345" s="203">
        <f t="shared" si="99"/>
        <v>0.5</v>
      </c>
    </row>
    <row r="346" spans="2:20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3"/>
        <v>8000000</v>
      </c>
      <c r="I346" s="374">
        <v>1</v>
      </c>
      <c r="J346" s="96">
        <f t="shared" si="100"/>
        <v>8000000</v>
      </c>
      <c r="L346" s="347">
        <v>1</v>
      </c>
      <c r="M346" s="96">
        <f t="shared" si="94"/>
        <v>8000000</v>
      </c>
      <c r="O346" s="218">
        <v>0</v>
      </c>
      <c r="P346" s="329">
        <f t="shared" si="95"/>
        <v>0</v>
      </c>
      <c r="R346" s="218">
        <f t="shared" si="98"/>
        <v>1</v>
      </c>
      <c r="S346" s="336">
        <f t="shared" si="96"/>
        <v>8000000</v>
      </c>
      <c r="T346" s="203">
        <f t="shared" si="99"/>
        <v>1</v>
      </c>
    </row>
    <row r="347" spans="2:20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3"/>
        <v>850000</v>
      </c>
      <c r="I347" s="374">
        <v>5</v>
      </c>
      <c r="J347" s="96">
        <f t="shared" si="100"/>
        <v>850000</v>
      </c>
      <c r="L347" s="347"/>
      <c r="M347" s="96">
        <f t="shared" si="94"/>
        <v>0</v>
      </c>
      <c r="O347" s="218">
        <v>4</v>
      </c>
      <c r="P347" s="329">
        <f t="shared" si="95"/>
        <v>680000</v>
      </c>
      <c r="R347" s="218">
        <f t="shared" si="98"/>
        <v>4</v>
      </c>
      <c r="S347" s="336">
        <f t="shared" si="96"/>
        <v>680000</v>
      </c>
      <c r="T347" s="203">
        <f t="shared" si="99"/>
        <v>0.8</v>
      </c>
    </row>
    <row r="348" spans="2:20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3"/>
        <v>26243182</v>
      </c>
      <c r="I348" s="374">
        <v>2</v>
      </c>
      <c r="J348" s="96">
        <f t="shared" si="100"/>
        <v>26243182</v>
      </c>
      <c r="L348" s="347"/>
      <c r="M348" s="96">
        <f t="shared" si="94"/>
        <v>0</v>
      </c>
      <c r="O348" s="218">
        <v>2</v>
      </c>
      <c r="P348" s="329">
        <f t="shared" si="95"/>
        <v>26243182</v>
      </c>
      <c r="R348" s="218">
        <f t="shared" si="98"/>
        <v>2</v>
      </c>
      <c r="S348" s="336">
        <f t="shared" si="96"/>
        <v>26243182</v>
      </c>
      <c r="T348" s="203">
        <f t="shared" si="99"/>
        <v>1</v>
      </c>
    </row>
    <row r="349" spans="2:20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3"/>
        <v>40163180</v>
      </c>
      <c r="I349" s="374">
        <v>2</v>
      </c>
      <c r="J349" s="96">
        <f t="shared" si="100"/>
        <v>40163180</v>
      </c>
      <c r="L349" s="347"/>
      <c r="M349" s="96">
        <f t="shared" si="94"/>
        <v>0</v>
      </c>
      <c r="O349" s="218">
        <v>2</v>
      </c>
      <c r="P349" s="329">
        <f t="shared" si="95"/>
        <v>40163180</v>
      </c>
      <c r="R349" s="218">
        <f t="shared" si="98"/>
        <v>2</v>
      </c>
      <c r="S349" s="336">
        <f t="shared" si="96"/>
        <v>40163180</v>
      </c>
      <c r="T349" s="203">
        <f t="shared" si="99"/>
        <v>1</v>
      </c>
    </row>
    <row r="350" spans="2:20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3"/>
        <v>300000</v>
      </c>
      <c r="I350" s="374">
        <v>2</v>
      </c>
      <c r="J350" s="96">
        <f t="shared" si="100"/>
        <v>300000</v>
      </c>
      <c r="L350" s="347"/>
      <c r="M350" s="96">
        <f t="shared" si="94"/>
        <v>0</v>
      </c>
      <c r="O350" s="218">
        <v>2</v>
      </c>
      <c r="P350" s="329">
        <f t="shared" si="95"/>
        <v>300000</v>
      </c>
      <c r="R350" s="218">
        <f t="shared" si="98"/>
        <v>2</v>
      </c>
      <c r="S350" s="336">
        <f t="shared" si="96"/>
        <v>300000</v>
      </c>
      <c r="T350" s="203">
        <f t="shared" si="99"/>
        <v>1</v>
      </c>
    </row>
    <row r="351" spans="2:20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3"/>
        <v>4100000</v>
      </c>
      <c r="I351" s="374">
        <v>1</v>
      </c>
      <c r="J351" s="96">
        <f t="shared" si="100"/>
        <v>4100000</v>
      </c>
      <c r="L351" s="347"/>
      <c r="M351" s="96">
        <f t="shared" si="94"/>
        <v>0</v>
      </c>
      <c r="O351" s="218">
        <v>1</v>
      </c>
      <c r="P351" s="329">
        <f t="shared" si="95"/>
        <v>4100000</v>
      </c>
      <c r="R351" s="218">
        <f t="shared" si="98"/>
        <v>1</v>
      </c>
      <c r="S351" s="336">
        <f t="shared" si="96"/>
        <v>4100000</v>
      </c>
      <c r="T351" s="203">
        <f t="shared" si="99"/>
        <v>1</v>
      </c>
    </row>
    <row r="352" spans="2:20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3"/>
        <v>260000</v>
      </c>
      <c r="I352" s="374">
        <v>2</v>
      </c>
      <c r="J352" s="96">
        <f t="shared" si="100"/>
        <v>104000</v>
      </c>
      <c r="L352" s="347"/>
      <c r="M352" s="96">
        <f t="shared" si="94"/>
        <v>0</v>
      </c>
      <c r="O352" s="218">
        <v>2</v>
      </c>
      <c r="P352" s="329">
        <f t="shared" si="95"/>
        <v>104000</v>
      </c>
      <c r="R352" s="218">
        <f t="shared" si="98"/>
        <v>2</v>
      </c>
      <c r="S352" s="336">
        <f t="shared" si="96"/>
        <v>104000</v>
      </c>
      <c r="T352" s="203">
        <f t="shared" si="99"/>
        <v>1</v>
      </c>
    </row>
    <row r="353" spans="2:20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3"/>
        <v>360000</v>
      </c>
      <c r="I353" s="374">
        <v>10</v>
      </c>
      <c r="J353" s="96">
        <f t="shared" si="100"/>
        <v>360000</v>
      </c>
      <c r="L353" s="347"/>
      <c r="M353" s="96">
        <f t="shared" si="94"/>
        <v>0</v>
      </c>
      <c r="O353" s="218">
        <v>4</v>
      </c>
      <c r="P353" s="329">
        <f t="shared" si="95"/>
        <v>144000</v>
      </c>
      <c r="R353" s="218">
        <f t="shared" si="98"/>
        <v>4</v>
      </c>
      <c r="S353" s="336">
        <f t="shared" si="96"/>
        <v>144000</v>
      </c>
      <c r="T353" s="203">
        <f t="shared" si="99"/>
        <v>0.4</v>
      </c>
    </row>
    <row r="354" spans="2:20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3"/>
        <v>150000</v>
      </c>
      <c r="I354" s="374">
        <v>1</v>
      </c>
      <c r="J354" s="96">
        <f t="shared" si="100"/>
        <v>150000</v>
      </c>
      <c r="L354" s="330"/>
      <c r="M354" s="96">
        <f t="shared" si="94"/>
        <v>0</v>
      </c>
      <c r="O354" s="218">
        <v>1</v>
      </c>
      <c r="P354" s="329">
        <f t="shared" si="95"/>
        <v>150000</v>
      </c>
      <c r="R354" s="218">
        <f t="shared" si="98"/>
        <v>1</v>
      </c>
      <c r="S354" s="336">
        <f t="shared" si="96"/>
        <v>150000</v>
      </c>
      <c r="T354" s="203">
        <f t="shared" si="99"/>
        <v>1</v>
      </c>
    </row>
    <row r="355" spans="2:20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3"/>
        <v>550000</v>
      </c>
      <c r="I355" s="374">
        <v>5</v>
      </c>
      <c r="J355" s="96">
        <f t="shared" si="100"/>
        <v>550000</v>
      </c>
      <c r="L355" s="347"/>
      <c r="M355" s="96">
        <f t="shared" si="94"/>
        <v>0</v>
      </c>
      <c r="O355" s="218">
        <v>4</v>
      </c>
      <c r="P355" s="329">
        <f t="shared" si="95"/>
        <v>440000</v>
      </c>
      <c r="R355" s="218">
        <f t="shared" si="98"/>
        <v>4</v>
      </c>
      <c r="S355" s="336">
        <f t="shared" si="96"/>
        <v>440000</v>
      </c>
      <c r="T355" s="203">
        <f t="shared" si="99"/>
        <v>0.8</v>
      </c>
    </row>
    <row r="356" spans="2:20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3"/>
        <v>1750000</v>
      </c>
      <c r="I356" s="374">
        <v>5</v>
      </c>
      <c r="J356" s="96">
        <f t="shared" si="100"/>
        <v>1750000</v>
      </c>
      <c r="L356" s="347"/>
      <c r="M356" s="96">
        <f t="shared" si="94"/>
        <v>0</v>
      </c>
      <c r="O356" s="218">
        <v>5</v>
      </c>
      <c r="P356" s="329">
        <f t="shared" si="95"/>
        <v>1750000</v>
      </c>
      <c r="R356" s="218">
        <f t="shared" si="98"/>
        <v>5</v>
      </c>
      <c r="S356" s="336">
        <f t="shared" si="96"/>
        <v>1750000</v>
      </c>
      <c r="T356" s="203">
        <f t="shared" si="99"/>
        <v>1</v>
      </c>
    </row>
    <row r="357" spans="2:20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3"/>
        <v>750000</v>
      </c>
      <c r="I357" s="374">
        <v>10</v>
      </c>
      <c r="J357" s="96">
        <f t="shared" si="100"/>
        <v>750000</v>
      </c>
      <c r="L357" s="347"/>
      <c r="M357" s="96">
        <f t="shared" si="94"/>
        <v>0</v>
      </c>
      <c r="O357" s="218">
        <v>10</v>
      </c>
      <c r="P357" s="329">
        <f t="shared" si="95"/>
        <v>750000</v>
      </c>
      <c r="R357" s="218">
        <f t="shared" si="98"/>
        <v>10</v>
      </c>
      <c r="S357" s="336">
        <f t="shared" si="96"/>
        <v>750000</v>
      </c>
      <c r="T357" s="203">
        <f t="shared" si="99"/>
        <v>1</v>
      </c>
    </row>
    <row r="358" spans="2:20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3"/>
        <v>2150000</v>
      </c>
      <c r="I358" s="374">
        <v>4</v>
      </c>
      <c r="J358" s="96">
        <f t="shared" si="100"/>
        <v>1720000</v>
      </c>
      <c r="L358" s="347"/>
      <c r="M358" s="96">
        <f t="shared" si="94"/>
        <v>0</v>
      </c>
      <c r="O358" s="218">
        <v>4</v>
      </c>
      <c r="P358" s="329">
        <f t="shared" si="95"/>
        <v>1720000</v>
      </c>
      <c r="R358" s="218">
        <f t="shared" si="98"/>
        <v>4</v>
      </c>
      <c r="S358" s="336">
        <f t="shared" si="96"/>
        <v>1720000</v>
      </c>
      <c r="T358" s="203">
        <f t="shared" si="99"/>
        <v>1</v>
      </c>
    </row>
    <row r="359" spans="2:20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3"/>
        <v>50000</v>
      </c>
      <c r="I359" s="374">
        <v>10</v>
      </c>
      <c r="J359" s="96">
        <f t="shared" si="100"/>
        <v>50000</v>
      </c>
      <c r="L359" s="347"/>
      <c r="M359" s="96">
        <f t="shared" si="94"/>
        <v>0</v>
      </c>
      <c r="O359" s="218">
        <v>10</v>
      </c>
      <c r="P359" s="329">
        <f t="shared" si="95"/>
        <v>50000</v>
      </c>
      <c r="R359" s="218">
        <f t="shared" si="98"/>
        <v>10</v>
      </c>
      <c r="S359" s="336">
        <f t="shared" si="96"/>
        <v>50000</v>
      </c>
      <c r="T359" s="203">
        <f t="shared" si="99"/>
        <v>1</v>
      </c>
    </row>
    <row r="360" spans="2:20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3"/>
        <v>340000</v>
      </c>
      <c r="I360" s="374">
        <v>2</v>
      </c>
      <c r="J360" s="96">
        <f t="shared" si="100"/>
        <v>340000</v>
      </c>
      <c r="L360" s="347"/>
      <c r="M360" s="96">
        <f t="shared" si="94"/>
        <v>0</v>
      </c>
      <c r="O360" s="218">
        <v>2</v>
      </c>
      <c r="P360" s="329">
        <f t="shared" si="95"/>
        <v>340000</v>
      </c>
      <c r="R360" s="218">
        <f t="shared" si="98"/>
        <v>2</v>
      </c>
      <c r="S360" s="336">
        <f t="shared" si="96"/>
        <v>340000</v>
      </c>
      <c r="T360" s="203">
        <f t="shared" si="99"/>
        <v>1</v>
      </c>
    </row>
    <row r="361" spans="2:20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3"/>
        <v>1750000</v>
      </c>
      <c r="I361" s="374">
        <v>50</v>
      </c>
      <c r="J361" s="96">
        <f t="shared" si="100"/>
        <v>1750000</v>
      </c>
      <c r="L361" s="347"/>
      <c r="M361" s="96">
        <f t="shared" si="94"/>
        <v>0</v>
      </c>
      <c r="O361" s="218">
        <v>50</v>
      </c>
      <c r="P361" s="329">
        <f t="shared" si="95"/>
        <v>1750000</v>
      </c>
      <c r="R361" s="218">
        <f t="shared" si="98"/>
        <v>50</v>
      </c>
      <c r="S361" s="336">
        <f t="shared" si="96"/>
        <v>1750000</v>
      </c>
      <c r="T361" s="203">
        <f t="shared" si="99"/>
        <v>1</v>
      </c>
    </row>
    <row r="362" spans="2:20" s="284" customFormat="1" ht="44.25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66" si="101">+E362*F362</f>
        <v>90000</v>
      </c>
      <c r="I362" s="374">
        <v>0</v>
      </c>
      <c r="J362" s="96">
        <f t="shared" si="100"/>
        <v>0</v>
      </c>
      <c r="L362" s="347"/>
      <c r="M362" s="96">
        <f t="shared" ref="M362:M366" si="102">+(L362)*F362</f>
        <v>0</v>
      </c>
      <c r="O362" s="218">
        <v>0</v>
      </c>
      <c r="P362" s="329">
        <f t="shared" ref="P362:P366" si="103">+O362*F362</f>
        <v>0</v>
      </c>
      <c r="R362" s="218">
        <f t="shared" si="98"/>
        <v>0</v>
      </c>
      <c r="S362" s="336">
        <f t="shared" ref="S362:S366" si="104">+R362*F362</f>
        <v>0</v>
      </c>
      <c r="T362" s="203">
        <v>0</v>
      </c>
    </row>
    <row r="363" spans="2:20" s="284" customFormat="1" ht="41.2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1"/>
        <v>1200000</v>
      </c>
      <c r="I363" s="374">
        <v>1</v>
      </c>
      <c r="J363" s="96">
        <f t="shared" si="100"/>
        <v>1200000</v>
      </c>
      <c r="L363" s="347"/>
      <c r="M363" s="96">
        <f t="shared" si="102"/>
        <v>0</v>
      </c>
      <c r="O363" s="218">
        <v>1</v>
      </c>
      <c r="P363" s="329">
        <f t="shared" si="103"/>
        <v>1200000</v>
      </c>
      <c r="R363" s="218">
        <f t="shared" si="98"/>
        <v>1</v>
      </c>
      <c r="S363" s="336">
        <f t="shared" si="104"/>
        <v>1200000</v>
      </c>
      <c r="T363" s="203">
        <f t="shared" si="99"/>
        <v>1</v>
      </c>
    </row>
    <row r="364" spans="2:20" s="284" customFormat="1" ht="43.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1"/>
        <v>555000</v>
      </c>
      <c r="I364" s="374">
        <v>3</v>
      </c>
      <c r="J364" s="96">
        <f t="shared" si="100"/>
        <v>555000</v>
      </c>
      <c r="L364" s="347"/>
      <c r="M364" s="96">
        <f t="shared" si="102"/>
        <v>0</v>
      </c>
      <c r="O364" s="218">
        <v>3</v>
      </c>
      <c r="P364" s="329">
        <f t="shared" si="103"/>
        <v>555000</v>
      </c>
      <c r="R364" s="218">
        <f t="shared" ref="R364:R365" si="105">+L364+O364</f>
        <v>3</v>
      </c>
      <c r="S364" s="336">
        <f t="shared" si="104"/>
        <v>555000</v>
      </c>
      <c r="T364" s="203">
        <f t="shared" si="99"/>
        <v>1</v>
      </c>
    </row>
    <row r="365" spans="2:20" s="284" customFormat="1" ht="45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1"/>
        <v>3780000</v>
      </c>
      <c r="I365" s="374">
        <v>9</v>
      </c>
      <c r="J365" s="96">
        <f t="shared" si="100"/>
        <v>5670000</v>
      </c>
      <c r="L365" s="347"/>
      <c r="M365" s="96">
        <f t="shared" si="102"/>
        <v>0</v>
      </c>
      <c r="O365" s="218">
        <v>6</v>
      </c>
      <c r="P365" s="329">
        <f t="shared" si="103"/>
        <v>3780000</v>
      </c>
      <c r="R365" s="218">
        <f t="shared" si="105"/>
        <v>6</v>
      </c>
      <c r="S365" s="336">
        <f t="shared" si="104"/>
        <v>3780000</v>
      </c>
      <c r="T365" s="203">
        <f t="shared" ref="T365" si="106">+S365/J365</f>
        <v>0.66666666666666663</v>
      </c>
    </row>
    <row r="366" spans="2:20" s="284" customFormat="1" ht="57.75" customHeight="1" thickBot="1">
      <c r="B366" s="204">
        <v>13.69</v>
      </c>
      <c r="C366" s="195" t="s">
        <v>378</v>
      </c>
      <c r="D366" s="250" t="s">
        <v>318</v>
      </c>
      <c r="E366" s="235">
        <v>3</v>
      </c>
      <c r="F366" s="206">
        <v>1365000</v>
      </c>
      <c r="G366" s="97">
        <f t="shared" si="101"/>
        <v>4095000</v>
      </c>
      <c r="I366" s="375">
        <v>1</v>
      </c>
      <c r="J366" s="97">
        <f>+I366*F366</f>
        <v>1365000</v>
      </c>
      <c r="L366" s="428"/>
      <c r="M366" s="358">
        <f t="shared" si="102"/>
        <v>0</v>
      </c>
      <c r="O366" s="237">
        <v>0</v>
      </c>
      <c r="P366" s="348">
        <f t="shared" si="103"/>
        <v>0</v>
      </c>
      <c r="R366" s="237">
        <f>+L366+O366</f>
        <v>0</v>
      </c>
      <c r="S366" s="349">
        <f t="shared" si="104"/>
        <v>0</v>
      </c>
      <c r="T366" s="213">
        <f>+S366/J366</f>
        <v>0</v>
      </c>
    </row>
    <row r="367" spans="2:20" s="284" customFormat="1" ht="12.6" customHeight="1" thickBot="1">
      <c r="B367" s="350"/>
      <c r="C367" s="359"/>
      <c r="D367" s="350"/>
      <c r="E367" s="352"/>
      <c r="F367" s="353"/>
      <c r="G367" s="113"/>
      <c r="I367" s="292"/>
      <c r="J367" s="113"/>
      <c r="L367" s="464"/>
      <c r="M367" s="360"/>
      <c r="O367" s="361"/>
      <c r="P367" s="355"/>
      <c r="R367" s="356"/>
      <c r="S367" s="355"/>
      <c r="T367" s="300"/>
    </row>
    <row r="368" spans="2:20" s="284" customFormat="1" ht="35.25" customHeight="1" thickBot="1">
      <c r="B368" s="733" t="s">
        <v>490</v>
      </c>
      <c r="C368" s="734"/>
      <c r="D368" s="734"/>
      <c r="E368" s="734"/>
      <c r="F368" s="734"/>
      <c r="G368" s="362"/>
      <c r="H368" s="363"/>
      <c r="I368" s="397"/>
      <c r="J368" s="482">
        <f>SUM(J369:J405)</f>
        <v>787293114.15999997</v>
      </c>
      <c r="L368" s="465"/>
      <c r="M368" s="482">
        <f>SUM(M369:M405)</f>
        <v>0</v>
      </c>
      <c r="O368" s="364"/>
      <c r="P368" s="486">
        <f>SUM(P369:P405)</f>
        <v>643675066.76999998</v>
      </c>
      <c r="Q368" s="365"/>
      <c r="R368" s="366"/>
      <c r="S368" s="482">
        <f>SUM(S369:S405)</f>
        <v>643675066.76999998</v>
      </c>
      <c r="T368" s="367"/>
    </row>
    <row r="369" spans="2:20" s="284" customFormat="1" ht="64.900000000000006" customHeight="1">
      <c r="B369" s="368" t="s">
        <v>469</v>
      </c>
      <c r="C369" s="171" t="s">
        <v>463</v>
      </c>
      <c r="D369" s="169" t="s">
        <v>4</v>
      </c>
      <c r="E369" s="369"/>
      <c r="F369" s="168">
        <v>836782</v>
      </c>
      <c r="G369" s="370"/>
      <c r="I369" s="432">
        <v>24.5</v>
      </c>
      <c r="J369" s="95">
        <f>+I369*F369</f>
        <v>20501159</v>
      </c>
      <c r="L369" s="371"/>
      <c r="M369" s="448">
        <f>+L369*F369</f>
        <v>0</v>
      </c>
      <c r="O369" s="371">
        <v>24.5</v>
      </c>
      <c r="P369" s="327">
        <f t="shared" ref="P369:P404" si="107">+O369*F369</f>
        <v>20501159</v>
      </c>
      <c r="R369" s="371">
        <f>+L369+O369</f>
        <v>24.5</v>
      </c>
      <c r="S369" s="467">
        <f>+R369*F369</f>
        <v>20501159</v>
      </c>
      <c r="T369" s="372">
        <f>+S369/J369</f>
        <v>1</v>
      </c>
    </row>
    <row r="370" spans="2:20" s="284" customFormat="1" ht="64.900000000000006" customHeight="1">
      <c r="B370" s="162" t="s">
        <v>470</v>
      </c>
      <c r="C370" s="165" t="s">
        <v>471</v>
      </c>
      <c r="D370" s="163" t="s">
        <v>3</v>
      </c>
      <c r="E370" s="228"/>
      <c r="F370" s="61">
        <v>37585</v>
      </c>
      <c r="G370" s="373"/>
      <c r="I370" s="380">
        <v>198.05</v>
      </c>
      <c r="J370" s="96">
        <f>+I370*F370</f>
        <v>7443709.25</v>
      </c>
      <c r="L370" s="340"/>
      <c r="M370" s="96">
        <f>+L370*F370</f>
        <v>0</v>
      </c>
      <c r="O370" s="374">
        <v>0</v>
      </c>
      <c r="P370" s="329">
        <f t="shared" si="107"/>
        <v>0</v>
      </c>
      <c r="R370" s="374">
        <f>+L370+O370</f>
        <v>0</v>
      </c>
      <c r="S370" s="468">
        <f>+R370*F370</f>
        <v>0</v>
      </c>
      <c r="T370" s="203">
        <f>+S370/J370</f>
        <v>0</v>
      </c>
    </row>
    <row r="371" spans="2:20" s="284" customFormat="1" ht="64.900000000000006" customHeight="1">
      <c r="B371" s="100" t="s">
        <v>472</v>
      </c>
      <c r="C371" s="165" t="s">
        <v>473</v>
      </c>
      <c r="D371" s="163" t="s">
        <v>4</v>
      </c>
      <c r="E371" s="228"/>
      <c r="F371" s="61">
        <v>18094</v>
      </c>
      <c r="G371" s="373"/>
      <c r="I371" s="380">
        <v>12564.83</v>
      </c>
      <c r="J371" s="96">
        <f t="shared" ref="J371:J405" si="108">+I371*F371</f>
        <v>227348034.02000001</v>
      </c>
      <c r="L371" s="340"/>
      <c r="M371" s="96">
        <f t="shared" ref="M371:M404" si="109">+L371*F371</f>
        <v>0</v>
      </c>
      <c r="O371" s="374">
        <v>12564.81</v>
      </c>
      <c r="P371" s="329">
        <f t="shared" si="107"/>
        <v>227347672.13999999</v>
      </c>
      <c r="R371" s="374">
        <f t="shared" ref="R371:R405" si="110">+L371+O371</f>
        <v>12564.81</v>
      </c>
      <c r="S371" s="468">
        <f t="shared" ref="S371:S404" si="111">+R371*F371</f>
        <v>227347672.13999999</v>
      </c>
      <c r="T371" s="203">
        <f t="shared" ref="T371:T395" si="112">+S371/J371</f>
        <v>0.99999840825542397</v>
      </c>
    </row>
    <row r="372" spans="2:20" s="284" customFormat="1" ht="64.900000000000006" customHeight="1">
      <c r="B372" s="162" t="s">
        <v>417</v>
      </c>
      <c r="C372" s="165" t="s">
        <v>418</v>
      </c>
      <c r="D372" s="163" t="s">
        <v>466</v>
      </c>
      <c r="E372" s="228"/>
      <c r="F372" s="61">
        <v>3634324</v>
      </c>
      <c r="G372" s="373"/>
      <c r="I372" s="380">
        <v>25</v>
      </c>
      <c r="J372" s="96">
        <f t="shared" si="108"/>
        <v>90858100</v>
      </c>
      <c r="L372" s="374"/>
      <c r="M372" s="96">
        <f t="shared" si="109"/>
        <v>0</v>
      </c>
      <c r="O372" s="374">
        <v>25</v>
      </c>
      <c r="P372" s="329">
        <f t="shared" si="107"/>
        <v>90858100</v>
      </c>
      <c r="R372" s="374">
        <f t="shared" si="110"/>
        <v>25</v>
      </c>
      <c r="S372" s="468">
        <f t="shared" si="111"/>
        <v>90858100</v>
      </c>
      <c r="T372" s="203">
        <f t="shared" si="112"/>
        <v>1</v>
      </c>
    </row>
    <row r="373" spans="2:20" s="284" customFormat="1" ht="64.900000000000006" customHeight="1">
      <c r="B373" s="162" t="s">
        <v>425</v>
      </c>
      <c r="C373" s="165" t="s">
        <v>426</v>
      </c>
      <c r="D373" s="163" t="s">
        <v>466</v>
      </c>
      <c r="E373" s="228"/>
      <c r="F373" s="61">
        <v>382762</v>
      </c>
      <c r="G373" s="373"/>
      <c r="I373" s="380">
        <v>24</v>
      </c>
      <c r="J373" s="96">
        <f t="shared" si="108"/>
        <v>9186288</v>
      </c>
      <c r="L373" s="374"/>
      <c r="M373" s="96">
        <f t="shared" si="109"/>
        <v>0</v>
      </c>
      <c r="O373" s="374">
        <v>24</v>
      </c>
      <c r="P373" s="329">
        <f t="shared" si="107"/>
        <v>9186288</v>
      </c>
      <c r="R373" s="374">
        <f t="shared" si="110"/>
        <v>24</v>
      </c>
      <c r="S373" s="468">
        <f t="shared" si="111"/>
        <v>9186288</v>
      </c>
      <c r="T373" s="203">
        <f t="shared" si="112"/>
        <v>1</v>
      </c>
    </row>
    <row r="374" spans="2:20" s="284" customFormat="1" ht="64.900000000000006" customHeight="1">
      <c r="B374" s="162" t="s">
        <v>428</v>
      </c>
      <c r="C374" s="165" t="s">
        <v>427</v>
      </c>
      <c r="D374" s="163" t="s">
        <v>466</v>
      </c>
      <c r="E374" s="228"/>
      <c r="F374" s="61">
        <v>1521523</v>
      </c>
      <c r="G374" s="373"/>
      <c r="I374" s="380">
        <v>5</v>
      </c>
      <c r="J374" s="96">
        <f t="shared" si="108"/>
        <v>7607615</v>
      </c>
      <c r="L374" s="374"/>
      <c r="M374" s="96">
        <f t="shared" si="109"/>
        <v>0</v>
      </c>
      <c r="O374" s="374">
        <v>5</v>
      </c>
      <c r="P374" s="329">
        <f t="shared" si="107"/>
        <v>7607615</v>
      </c>
      <c r="R374" s="374">
        <f t="shared" si="110"/>
        <v>5</v>
      </c>
      <c r="S374" s="468">
        <f t="shared" si="111"/>
        <v>7607615</v>
      </c>
      <c r="T374" s="203">
        <f t="shared" si="112"/>
        <v>1</v>
      </c>
    </row>
    <row r="375" spans="2:20" s="284" customFormat="1" ht="64.900000000000006" customHeight="1">
      <c r="B375" s="100" t="s">
        <v>429</v>
      </c>
      <c r="C375" s="165" t="s">
        <v>430</v>
      </c>
      <c r="D375" s="163" t="s">
        <v>466</v>
      </c>
      <c r="E375" s="228"/>
      <c r="F375" s="61">
        <v>5027657</v>
      </c>
      <c r="G375" s="373"/>
      <c r="I375" s="380">
        <v>2</v>
      </c>
      <c r="J375" s="96">
        <f t="shared" si="108"/>
        <v>10055314</v>
      </c>
      <c r="L375" s="374"/>
      <c r="M375" s="96">
        <f t="shared" si="109"/>
        <v>0</v>
      </c>
      <c r="O375" s="374">
        <v>2</v>
      </c>
      <c r="P375" s="329">
        <f t="shared" si="107"/>
        <v>10055314</v>
      </c>
      <c r="R375" s="374">
        <f t="shared" si="110"/>
        <v>2</v>
      </c>
      <c r="S375" s="468">
        <f t="shared" si="111"/>
        <v>10055314</v>
      </c>
      <c r="T375" s="203">
        <f t="shared" si="112"/>
        <v>1</v>
      </c>
    </row>
    <row r="376" spans="2:20" s="284" customFormat="1" ht="64.900000000000006" customHeight="1">
      <c r="B376" s="100" t="s">
        <v>431</v>
      </c>
      <c r="C376" s="165" t="s">
        <v>432</v>
      </c>
      <c r="D376" s="163" t="s">
        <v>466</v>
      </c>
      <c r="E376" s="228"/>
      <c r="F376" s="61">
        <v>16437848</v>
      </c>
      <c r="G376" s="373"/>
      <c r="I376" s="380">
        <v>1</v>
      </c>
      <c r="J376" s="96">
        <f t="shared" si="108"/>
        <v>16437848</v>
      </c>
      <c r="L376" s="374"/>
      <c r="M376" s="96">
        <f t="shared" si="109"/>
        <v>0</v>
      </c>
      <c r="O376" s="374">
        <v>1</v>
      </c>
      <c r="P376" s="329">
        <f t="shared" si="107"/>
        <v>16437848</v>
      </c>
      <c r="R376" s="374">
        <f t="shared" si="110"/>
        <v>1</v>
      </c>
      <c r="S376" s="468">
        <f t="shared" si="111"/>
        <v>16437848</v>
      </c>
      <c r="T376" s="203">
        <f t="shared" si="112"/>
        <v>1</v>
      </c>
    </row>
    <row r="377" spans="2:20" s="284" customFormat="1" ht="64.900000000000006" customHeight="1">
      <c r="B377" s="100" t="s">
        <v>433</v>
      </c>
      <c r="C377" s="165" t="s">
        <v>434</v>
      </c>
      <c r="D377" s="163" t="s">
        <v>101</v>
      </c>
      <c r="E377" s="228"/>
      <c r="F377" s="61">
        <v>68630</v>
      </c>
      <c r="G377" s="373"/>
      <c r="I377" s="380">
        <v>242.65</v>
      </c>
      <c r="J377" s="96">
        <f t="shared" si="108"/>
        <v>16653069.5</v>
      </c>
      <c r="L377" s="374"/>
      <c r="M377" s="96">
        <f t="shared" si="109"/>
        <v>0</v>
      </c>
      <c r="O377" s="374">
        <v>242.65</v>
      </c>
      <c r="P377" s="329">
        <f t="shared" si="107"/>
        <v>16653069.5</v>
      </c>
      <c r="R377" s="374">
        <f t="shared" si="110"/>
        <v>242.65</v>
      </c>
      <c r="S377" s="468">
        <f t="shared" si="111"/>
        <v>16653069.5</v>
      </c>
      <c r="T377" s="203">
        <f t="shared" si="112"/>
        <v>1</v>
      </c>
    </row>
    <row r="378" spans="2:20" s="284" customFormat="1" ht="64.900000000000006" customHeight="1">
      <c r="B378" s="100" t="s">
        <v>435</v>
      </c>
      <c r="C378" s="165" t="s">
        <v>436</v>
      </c>
      <c r="D378" s="163" t="s">
        <v>117</v>
      </c>
      <c r="E378" s="228"/>
      <c r="F378" s="61">
        <v>152152</v>
      </c>
      <c r="G378" s="373"/>
      <c r="I378" s="380">
        <v>3</v>
      </c>
      <c r="J378" s="96">
        <f t="shared" si="108"/>
        <v>456456</v>
      </c>
      <c r="L378" s="374"/>
      <c r="M378" s="96">
        <f t="shared" si="109"/>
        <v>0</v>
      </c>
      <c r="O378" s="374">
        <v>3</v>
      </c>
      <c r="P378" s="329">
        <f t="shared" si="107"/>
        <v>456456</v>
      </c>
      <c r="R378" s="374">
        <f t="shared" si="110"/>
        <v>3</v>
      </c>
      <c r="S378" s="468">
        <f t="shared" si="111"/>
        <v>456456</v>
      </c>
      <c r="T378" s="203">
        <f t="shared" si="112"/>
        <v>1</v>
      </c>
    </row>
    <row r="379" spans="2:20" s="284" customFormat="1" ht="64.900000000000006" customHeight="1">
      <c r="B379" s="100" t="s">
        <v>437</v>
      </c>
      <c r="C379" s="165" t="s">
        <v>438</v>
      </c>
      <c r="D379" s="163" t="s">
        <v>466</v>
      </c>
      <c r="E379" s="228"/>
      <c r="F379" s="61">
        <v>109291</v>
      </c>
      <c r="G379" s="373"/>
      <c r="I379" s="380">
        <v>2</v>
      </c>
      <c r="J379" s="96">
        <f t="shared" si="108"/>
        <v>218582</v>
      </c>
      <c r="L379" s="374"/>
      <c r="M379" s="96">
        <f t="shared" si="109"/>
        <v>0</v>
      </c>
      <c r="O379" s="374">
        <v>2</v>
      </c>
      <c r="P379" s="329">
        <f t="shared" si="107"/>
        <v>218582</v>
      </c>
      <c r="R379" s="374">
        <f t="shared" si="110"/>
        <v>2</v>
      </c>
      <c r="S379" s="468">
        <f t="shared" si="111"/>
        <v>218582</v>
      </c>
      <c r="T379" s="203">
        <f t="shared" si="112"/>
        <v>1</v>
      </c>
    </row>
    <row r="380" spans="2:20" s="284" customFormat="1" ht="64.900000000000006" customHeight="1">
      <c r="B380" s="100" t="s">
        <v>439</v>
      </c>
      <c r="C380" s="165" t="s">
        <v>440</v>
      </c>
      <c r="D380" s="163" t="s">
        <v>117</v>
      </c>
      <c r="E380" s="228"/>
      <c r="F380" s="61">
        <v>170197</v>
      </c>
      <c r="G380" s="373"/>
      <c r="I380" s="380">
        <v>2</v>
      </c>
      <c r="J380" s="96">
        <f t="shared" si="108"/>
        <v>340394</v>
      </c>
      <c r="L380" s="374"/>
      <c r="M380" s="96">
        <f t="shared" si="109"/>
        <v>0</v>
      </c>
      <c r="O380" s="374">
        <v>2</v>
      </c>
      <c r="P380" s="329">
        <f t="shared" si="107"/>
        <v>340394</v>
      </c>
      <c r="R380" s="374">
        <f t="shared" si="110"/>
        <v>2</v>
      </c>
      <c r="S380" s="468">
        <f t="shared" si="111"/>
        <v>340394</v>
      </c>
      <c r="T380" s="203">
        <f t="shared" si="112"/>
        <v>1</v>
      </c>
    </row>
    <row r="381" spans="2:20" s="284" customFormat="1" ht="64.900000000000006" customHeight="1">
      <c r="B381" s="100" t="s">
        <v>441</v>
      </c>
      <c r="C381" s="165" t="s">
        <v>442</v>
      </c>
      <c r="D381" s="163" t="s">
        <v>466</v>
      </c>
      <c r="E381" s="228"/>
      <c r="F381" s="61">
        <v>712103</v>
      </c>
      <c r="G381" s="373"/>
      <c r="I381" s="380">
        <v>2</v>
      </c>
      <c r="J381" s="96">
        <f t="shared" si="108"/>
        <v>1424206</v>
      </c>
      <c r="L381" s="374"/>
      <c r="M381" s="96">
        <f t="shared" si="109"/>
        <v>0</v>
      </c>
      <c r="O381" s="374">
        <v>2</v>
      </c>
      <c r="P381" s="329">
        <f t="shared" si="107"/>
        <v>1424206</v>
      </c>
      <c r="R381" s="374">
        <f t="shared" si="110"/>
        <v>2</v>
      </c>
      <c r="S381" s="468">
        <f t="shared" si="111"/>
        <v>1424206</v>
      </c>
      <c r="T381" s="203">
        <f t="shared" si="112"/>
        <v>1</v>
      </c>
    </row>
    <row r="382" spans="2:20" s="284" customFormat="1" ht="64.900000000000006" customHeight="1">
      <c r="B382" s="100" t="s">
        <v>443</v>
      </c>
      <c r="C382" s="165" t="s">
        <v>487</v>
      </c>
      <c r="D382" s="163" t="s">
        <v>466</v>
      </c>
      <c r="E382" s="228"/>
      <c r="F382" s="61">
        <v>54362</v>
      </c>
      <c r="G382" s="373"/>
      <c r="I382" s="380">
        <v>2</v>
      </c>
      <c r="J382" s="96">
        <f t="shared" si="108"/>
        <v>108724</v>
      </c>
      <c r="L382" s="374"/>
      <c r="M382" s="96">
        <f t="shared" si="109"/>
        <v>0</v>
      </c>
      <c r="O382" s="374">
        <v>2</v>
      </c>
      <c r="P382" s="329">
        <f t="shared" si="107"/>
        <v>108724</v>
      </c>
      <c r="R382" s="374">
        <f t="shared" si="110"/>
        <v>2</v>
      </c>
      <c r="S382" s="468">
        <f t="shared" si="111"/>
        <v>108724</v>
      </c>
      <c r="T382" s="203">
        <f t="shared" si="112"/>
        <v>1</v>
      </c>
    </row>
    <row r="383" spans="2:20" s="284" customFormat="1" ht="64.900000000000006" customHeight="1">
      <c r="B383" s="100" t="s">
        <v>444</v>
      </c>
      <c r="C383" s="165" t="s">
        <v>445</v>
      </c>
      <c r="D383" s="163" t="s">
        <v>466</v>
      </c>
      <c r="E383" s="228"/>
      <c r="F383" s="61">
        <v>55311</v>
      </c>
      <c r="G383" s="373"/>
      <c r="I383" s="380">
        <v>4</v>
      </c>
      <c r="J383" s="96">
        <f t="shared" si="108"/>
        <v>221244</v>
      </c>
      <c r="L383" s="374"/>
      <c r="M383" s="96">
        <f t="shared" si="109"/>
        <v>0</v>
      </c>
      <c r="O383" s="374">
        <v>4</v>
      </c>
      <c r="P383" s="329">
        <f t="shared" si="107"/>
        <v>221244</v>
      </c>
      <c r="R383" s="374">
        <f t="shared" si="110"/>
        <v>4</v>
      </c>
      <c r="S383" s="468">
        <f t="shared" si="111"/>
        <v>221244</v>
      </c>
      <c r="T383" s="203">
        <f t="shared" si="112"/>
        <v>1</v>
      </c>
    </row>
    <row r="384" spans="2:20" s="284" customFormat="1" ht="64.900000000000006" customHeight="1">
      <c r="B384" s="100" t="s">
        <v>447</v>
      </c>
      <c r="C384" s="165" t="s">
        <v>446</v>
      </c>
      <c r="D384" s="163" t="s">
        <v>466</v>
      </c>
      <c r="E384" s="228"/>
      <c r="F384" s="61">
        <v>87382</v>
      </c>
      <c r="G384" s="373"/>
      <c r="I384" s="380">
        <v>6</v>
      </c>
      <c r="J384" s="96">
        <f t="shared" si="108"/>
        <v>524292</v>
      </c>
      <c r="L384" s="374"/>
      <c r="M384" s="96">
        <f t="shared" si="109"/>
        <v>0</v>
      </c>
      <c r="O384" s="374">
        <v>6</v>
      </c>
      <c r="P384" s="329">
        <f t="shared" si="107"/>
        <v>524292</v>
      </c>
      <c r="R384" s="374">
        <f t="shared" si="110"/>
        <v>6</v>
      </c>
      <c r="S384" s="468">
        <f t="shared" si="111"/>
        <v>524292</v>
      </c>
      <c r="T384" s="203">
        <f t="shared" si="112"/>
        <v>1</v>
      </c>
    </row>
    <row r="385" spans="2:20" s="284" customFormat="1" ht="64.900000000000006" customHeight="1">
      <c r="B385" s="100" t="s">
        <v>448</v>
      </c>
      <c r="C385" s="165" t="s">
        <v>449</v>
      </c>
      <c r="D385" s="163" t="s">
        <v>466</v>
      </c>
      <c r="E385" s="228"/>
      <c r="F385" s="61">
        <v>2635455</v>
      </c>
      <c r="G385" s="373"/>
      <c r="I385" s="380">
        <v>1</v>
      </c>
      <c r="J385" s="96">
        <f t="shared" si="108"/>
        <v>2635455</v>
      </c>
      <c r="L385" s="374"/>
      <c r="M385" s="96">
        <f t="shared" si="109"/>
        <v>0</v>
      </c>
      <c r="O385" s="374">
        <v>1</v>
      </c>
      <c r="P385" s="329">
        <f t="shared" si="107"/>
        <v>2635455</v>
      </c>
      <c r="R385" s="374">
        <f t="shared" si="110"/>
        <v>1</v>
      </c>
      <c r="S385" s="468">
        <f t="shared" si="111"/>
        <v>2635455</v>
      </c>
      <c r="T385" s="203">
        <f t="shared" si="112"/>
        <v>1</v>
      </c>
    </row>
    <row r="386" spans="2:20" s="284" customFormat="1" ht="64.900000000000006" customHeight="1">
      <c r="B386" s="100" t="s">
        <v>450</v>
      </c>
      <c r="C386" s="165" t="s">
        <v>451</v>
      </c>
      <c r="D386" s="163" t="s">
        <v>466</v>
      </c>
      <c r="E386" s="228"/>
      <c r="F386" s="61">
        <v>118785</v>
      </c>
      <c r="G386" s="373"/>
      <c r="I386" s="380">
        <v>32</v>
      </c>
      <c r="J386" s="96">
        <f t="shared" si="108"/>
        <v>3801120</v>
      </c>
      <c r="L386" s="374"/>
      <c r="M386" s="96">
        <f t="shared" si="109"/>
        <v>0</v>
      </c>
      <c r="O386" s="374">
        <v>32</v>
      </c>
      <c r="P386" s="329">
        <f t="shared" si="107"/>
        <v>3801120</v>
      </c>
      <c r="R386" s="374">
        <f t="shared" si="110"/>
        <v>32</v>
      </c>
      <c r="S386" s="468">
        <f t="shared" si="111"/>
        <v>3801120</v>
      </c>
      <c r="T386" s="203">
        <f t="shared" si="112"/>
        <v>1</v>
      </c>
    </row>
    <row r="387" spans="2:20" s="284" customFormat="1" ht="64.900000000000006" customHeight="1">
      <c r="B387" s="162" t="s">
        <v>452</v>
      </c>
      <c r="C387" s="165" t="s">
        <v>453</v>
      </c>
      <c r="D387" s="163" t="s">
        <v>466</v>
      </c>
      <c r="E387" s="228"/>
      <c r="F387" s="61">
        <v>104385</v>
      </c>
      <c r="G387" s="373"/>
      <c r="I387" s="380">
        <v>9</v>
      </c>
      <c r="J387" s="96">
        <f t="shared" si="108"/>
        <v>939465</v>
      </c>
      <c r="L387" s="374"/>
      <c r="M387" s="96">
        <f t="shared" si="109"/>
        <v>0</v>
      </c>
      <c r="O387" s="374">
        <v>9</v>
      </c>
      <c r="P387" s="329">
        <f t="shared" si="107"/>
        <v>939465</v>
      </c>
      <c r="R387" s="374">
        <f t="shared" si="110"/>
        <v>9</v>
      </c>
      <c r="S387" s="468">
        <f t="shared" si="111"/>
        <v>939465</v>
      </c>
      <c r="T387" s="203">
        <f t="shared" si="112"/>
        <v>1</v>
      </c>
    </row>
    <row r="388" spans="2:20" s="284" customFormat="1" ht="64.900000000000006" customHeight="1">
      <c r="B388" s="162" t="s">
        <v>455</v>
      </c>
      <c r="C388" s="165" t="s">
        <v>454</v>
      </c>
      <c r="D388" s="163" t="s">
        <v>466</v>
      </c>
      <c r="E388" s="228"/>
      <c r="F388" s="61">
        <v>111285</v>
      </c>
      <c r="G388" s="373"/>
      <c r="I388" s="380">
        <v>43</v>
      </c>
      <c r="J388" s="96">
        <f t="shared" si="108"/>
        <v>4785255</v>
      </c>
      <c r="L388" s="374"/>
      <c r="M388" s="96">
        <f t="shared" si="109"/>
        <v>0</v>
      </c>
      <c r="O388" s="374">
        <v>43</v>
      </c>
      <c r="P388" s="329">
        <f t="shared" si="107"/>
        <v>4785255</v>
      </c>
      <c r="R388" s="374">
        <f t="shared" si="110"/>
        <v>43</v>
      </c>
      <c r="S388" s="468">
        <f t="shared" si="111"/>
        <v>4785255</v>
      </c>
      <c r="T388" s="203">
        <f t="shared" si="112"/>
        <v>1</v>
      </c>
    </row>
    <row r="389" spans="2:20" s="284" customFormat="1" ht="64.900000000000006" customHeight="1">
      <c r="B389" s="162" t="s">
        <v>479</v>
      </c>
      <c r="C389" s="165" t="s">
        <v>467</v>
      </c>
      <c r="D389" s="163" t="s">
        <v>4</v>
      </c>
      <c r="E389" s="228"/>
      <c r="F389" s="61">
        <v>529188</v>
      </c>
      <c r="G389" s="373"/>
      <c r="I389" s="380">
        <v>118.45</v>
      </c>
      <c r="J389" s="96">
        <f t="shared" si="108"/>
        <v>62682318.600000001</v>
      </c>
      <c r="L389" s="374"/>
      <c r="M389" s="96">
        <f t="shared" si="109"/>
        <v>0</v>
      </c>
      <c r="O389" s="374">
        <v>118.45</v>
      </c>
      <c r="P389" s="329">
        <f t="shared" si="107"/>
        <v>62682318.600000001</v>
      </c>
      <c r="R389" s="374">
        <f t="shared" si="110"/>
        <v>118.45</v>
      </c>
      <c r="S389" s="468">
        <f t="shared" si="111"/>
        <v>62682318.600000001</v>
      </c>
      <c r="T389" s="203">
        <f t="shared" si="112"/>
        <v>1</v>
      </c>
    </row>
    <row r="390" spans="2:20" s="284" customFormat="1" ht="64.900000000000006" customHeight="1">
      <c r="B390" s="162" t="s">
        <v>456</v>
      </c>
      <c r="C390" s="165" t="s">
        <v>457</v>
      </c>
      <c r="D390" s="163" t="s">
        <v>466</v>
      </c>
      <c r="E390" s="228"/>
      <c r="F390" s="61">
        <v>2718873</v>
      </c>
      <c r="G390" s="373"/>
      <c r="I390" s="380">
        <v>3</v>
      </c>
      <c r="J390" s="96">
        <f t="shared" si="108"/>
        <v>8156619</v>
      </c>
      <c r="L390" s="374"/>
      <c r="M390" s="96">
        <f t="shared" si="109"/>
        <v>0</v>
      </c>
      <c r="O390" s="374">
        <v>3</v>
      </c>
      <c r="P390" s="329">
        <f t="shared" si="107"/>
        <v>8156619</v>
      </c>
      <c r="R390" s="374">
        <f t="shared" si="110"/>
        <v>3</v>
      </c>
      <c r="S390" s="468">
        <f t="shared" si="111"/>
        <v>8156619</v>
      </c>
      <c r="T390" s="203">
        <f t="shared" si="112"/>
        <v>1</v>
      </c>
    </row>
    <row r="391" spans="2:20" s="284" customFormat="1" ht="64.900000000000006" customHeight="1">
      <c r="B391" s="162" t="s">
        <v>458</v>
      </c>
      <c r="C391" s="165" t="s">
        <v>459</v>
      </c>
      <c r="D391" s="163" t="s">
        <v>117</v>
      </c>
      <c r="E391" s="228"/>
      <c r="F391" s="61">
        <v>6913931</v>
      </c>
      <c r="G391" s="373"/>
      <c r="I391" s="380">
        <v>2</v>
      </c>
      <c r="J391" s="96">
        <f t="shared" si="108"/>
        <v>13827862</v>
      </c>
      <c r="L391" s="374"/>
      <c r="M391" s="96">
        <f t="shared" si="109"/>
        <v>0</v>
      </c>
      <c r="O391" s="374">
        <v>2</v>
      </c>
      <c r="P391" s="329">
        <f t="shared" si="107"/>
        <v>13827862</v>
      </c>
      <c r="R391" s="374">
        <f t="shared" si="110"/>
        <v>2</v>
      </c>
      <c r="S391" s="468">
        <f t="shared" si="111"/>
        <v>13827862</v>
      </c>
      <c r="T391" s="203">
        <f t="shared" si="112"/>
        <v>1</v>
      </c>
    </row>
    <row r="392" spans="2:20" s="284" customFormat="1" ht="64.900000000000006" customHeight="1">
      <c r="B392" s="100" t="s">
        <v>460</v>
      </c>
      <c r="C392" s="165" t="s">
        <v>480</v>
      </c>
      <c r="D392" s="163" t="s">
        <v>101</v>
      </c>
      <c r="E392" s="228"/>
      <c r="F392" s="61">
        <v>10073</v>
      </c>
      <c r="G392" s="373"/>
      <c r="I392" s="380">
        <v>717.43</v>
      </c>
      <c r="J392" s="96">
        <f t="shared" si="108"/>
        <v>7226672.3899999997</v>
      </c>
      <c r="L392" s="374"/>
      <c r="M392" s="96">
        <f t="shared" si="109"/>
        <v>0</v>
      </c>
      <c r="O392" s="374">
        <v>717.43</v>
      </c>
      <c r="P392" s="329">
        <f t="shared" si="107"/>
        <v>7226672.3899999997</v>
      </c>
      <c r="R392" s="374">
        <f t="shared" si="110"/>
        <v>717.43</v>
      </c>
      <c r="S392" s="468">
        <f t="shared" si="111"/>
        <v>7226672.3899999997</v>
      </c>
      <c r="T392" s="203">
        <f t="shared" si="112"/>
        <v>1</v>
      </c>
    </row>
    <row r="393" spans="2:20" s="284" customFormat="1" ht="64.900000000000006" customHeight="1">
      <c r="B393" s="100" t="s">
        <v>461</v>
      </c>
      <c r="C393" s="165" t="s">
        <v>462</v>
      </c>
      <c r="D393" s="163" t="s">
        <v>117</v>
      </c>
      <c r="E393" s="228"/>
      <c r="F393" s="61">
        <v>109935</v>
      </c>
      <c r="G393" s="373"/>
      <c r="I393" s="380">
        <v>12</v>
      </c>
      <c r="J393" s="96">
        <f t="shared" si="108"/>
        <v>1319220</v>
      </c>
      <c r="L393" s="374"/>
      <c r="M393" s="96">
        <f t="shared" si="109"/>
        <v>0</v>
      </c>
      <c r="O393" s="374">
        <v>12</v>
      </c>
      <c r="P393" s="329">
        <f t="shared" si="107"/>
        <v>1319220</v>
      </c>
      <c r="R393" s="374">
        <f t="shared" si="110"/>
        <v>12</v>
      </c>
      <c r="S393" s="468">
        <f t="shared" si="111"/>
        <v>1319220</v>
      </c>
      <c r="T393" s="203">
        <f t="shared" si="112"/>
        <v>1</v>
      </c>
    </row>
    <row r="394" spans="2:20" s="284" customFormat="1" ht="64.900000000000006" customHeight="1">
      <c r="B394" s="100" t="s">
        <v>464</v>
      </c>
      <c r="C394" s="165" t="s">
        <v>465</v>
      </c>
      <c r="D394" s="163" t="s">
        <v>117</v>
      </c>
      <c r="E394" s="228"/>
      <c r="F394" s="61">
        <v>16651</v>
      </c>
      <c r="G394" s="373"/>
      <c r="I394" s="380">
        <v>326</v>
      </c>
      <c r="J394" s="96">
        <f t="shared" si="108"/>
        <v>5428226</v>
      </c>
      <c r="L394" s="374"/>
      <c r="M394" s="96">
        <f t="shared" si="109"/>
        <v>0</v>
      </c>
      <c r="O394" s="374">
        <v>271</v>
      </c>
      <c r="P394" s="329">
        <f t="shared" si="107"/>
        <v>4512421</v>
      </c>
      <c r="R394" s="374">
        <f t="shared" si="110"/>
        <v>271</v>
      </c>
      <c r="S394" s="468">
        <f t="shared" si="111"/>
        <v>4512421</v>
      </c>
      <c r="T394" s="203">
        <f t="shared" si="112"/>
        <v>0.83128834355828218</v>
      </c>
    </row>
    <row r="395" spans="2:20" s="284" customFormat="1" ht="64.900000000000006" customHeight="1">
      <c r="B395" s="100" t="s">
        <v>481</v>
      </c>
      <c r="C395" s="165" t="s">
        <v>482</v>
      </c>
      <c r="D395" s="163" t="s">
        <v>3</v>
      </c>
      <c r="E395" s="228"/>
      <c r="F395" s="61">
        <v>57255</v>
      </c>
      <c r="G395" s="373"/>
      <c r="I395" s="380">
        <v>245.8</v>
      </c>
      <c r="J395" s="96">
        <f t="shared" si="108"/>
        <v>14073279</v>
      </c>
      <c r="L395" s="374"/>
      <c r="M395" s="96">
        <f t="shared" si="109"/>
        <v>0</v>
      </c>
      <c r="O395" s="374">
        <v>245.8</v>
      </c>
      <c r="P395" s="329">
        <f t="shared" si="107"/>
        <v>14073279</v>
      </c>
      <c r="R395" s="374">
        <f t="shared" si="110"/>
        <v>245.8</v>
      </c>
      <c r="S395" s="468">
        <f t="shared" si="111"/>
        <v>14073279</v>
      </c>
      <c r="T395" s="203">
        <f t="shared" si="112"/>
        <v>1</v>
      </c>
    </row>
    <row r="396" spans="2:20" s="284" customFormat="1" ht="64.900000000000006" customHeight="1">
      <c r="B396" s="100" t="s">
        <v>483</v>
      </c>
      <c r="C396" s="165" t="s">
        <v>488</v>
      </c>
      <c r="D396" s="163" t="s">
        <v>3</v>
      </c>
      <c r="E396" s="228"/>
      <c r="F396" s="167">
        <v>375</v>
      </c>
      <c r="G396" s="373"/>
      <c r="I396" s="380">
        <v>1910</v>
      </c>
      <c r="J396" s="96">
        <f t="shared" si="108"/>
        <v>716250</v>
      </c>
      <c r="L396" s="374"/>
      <c r="M396" s="96">
        <f t="shared" si="109"/>
        <v>0</v>
      </c>
      <c r="O396" s="374">
        <v>1910</v>
      </c>
      <c r="P396" s="329">
        <f t="shared" si="107"/>
        <v>716250</v>
      </c>
      <c r="R396" s="374">
        <f t="shared" si="110"/>
        <v>1910</v>
      </c>
      <c r="S396" s="468">
        <f t="shared" si="111"/>
        <v>716250</v>
      </c>
      <c r="T396" s="203">
        <f>+S396/J396</f>
        <v>1</v>
      </c>
    </row>
    <row r="397" spans="2:20" s="284" customFormat="1" ht="64.900000000000006" customHeight="1">
      <c r="B397" s="100" t="s">
        <v>468</v>
      </c>
      <c r="C397" s="165" t="s">
        <v>484</v>
      </c>
      <c r="D397" s="163" t="s">
        <v>3</v>
      </c>
      <c r="E397" s="228"/>
      <c r="F397" s="61">
        <v>510</v>
      </c>
      <c r="G397" s="373"/>
      <c r="I397" s="380">
        <v>1910</v>
      </c>
      <c r="J397" s="96">
        <f t="shared" si="108"/>
        <v>974100</v>
      </c>
      <c r="L397" s="374"/>
      <c r="M397" s="96">
        <f t="shared" si="109"/>
        <v>0</v>
      </c>
      <c r="O397" s="374">
        <v>1910</v>
      </c>
      <c r="P397" s="329">
        <f t="shared" si="107"/>
        <v>974100</v>
      </c>
      <c r="R397" s="374">
        <f t="shared" si="110"/>
        <v>1910</v>
      </c>
      <c r="S397" s="468">
        <f t="shared" si="111"/>
        <v>974100</v>
      </c>
      <c r="T397" s="203">
        <f>+S397/J397</f>
        <v>1</v>
      </c>
    </row>
    <row r="398" spans="2:20" s="284" customFormat="1" ht="64.900000000000006" customHeight="1">
      <c r="B398" s="162" t="s">
        <v>485</v>
      </c>
      <c r="C398" s="172" t="s">
        <v>489</v>
      </c>
      <c r="D398" s="170" t="s">
        <v>3</v>
      </c>
      <c r="E398" s="228"/>
      <c r="F398" s="60">
        <v>1286</v>
      </c>
      <c r="G398" s="247"/>
      <c r="I398" s="433">
        <v>25947</v>
      </c>
      <c r="J398" s="96">
        <f t="shared" si="108"/>
        <v>33367842</v>
      </c>
      <c r="L398" s="374"/>
      <c r="M398" s="96">
        <f t="shared" si="109"/>
        <v>0</v>
      </c>
      <c r="O398" s="374">
        <v>24411.59</v>
      </c>
      <c r="P398" s="329">
        <f t="shared" si="107"/>
        <v>31393304.739999998</v>
      </c>
      <c r="R398" s="374">
        <f t="shared" si="110"/>
        <v>24411.59</v>
      </c>
      <c r="S398" s="468">
        <f t="shared" si="111"/>
        <v>31393304.739999998</v>
      </c>
      <c r="T398" s="203">
        <f t="shared" ref="T398:T404" si="113">+S398/J398</f>
        <v>0.94082514356187608</v>
      </c>
    </row>
    <row r="399" spans="2:20" s="284" customFormat="1" ht="64.900000000000006" customHeight="1">
      <c r="B399" s="429" t="s">
        <v>486</v>
      </c>
      <c r="C399" s="430" t="s">
        <v>492</v>
      </c>
      <c r="D399" s="431" t="s">
        <v>466</v>
      </c>
      <c r="E399" s="414"/>
      <c r="F399" s="415">
        <v>472637</v>
      </c>
      <c r="G399" s="416"/>
      <c r="I399" s="434">
        <v>308</v>
      </c>
      <c r="J399" s="96">
        <f t="shared" si="108"/>
        <v>145572196</v>
      </c>
      <c r="L399" s="390"/>
      <c r="M399" s="96">
        <f t="shared" si="109"/>
        <v>0</v>
      </c>
      <c r="O399" s="390">
        <v>26</v>
      </c>
      <c r="P399" s="329">
        <f t="shared" si="107"/>
        <v>12288562</v>
      </c>
      <c r="R399" s="374">
        <f t="shared" si="110"/>
        <v>26</v>
      </c>
      <c r="S399" s="468">
        <f t="shared" si="111"/>
        <v>12288562</v>
      </c>
      <c r="T399" s="203">
        <f t="shared" si="113"/>
        <v>8.4415584415584416E-2</v>
      </c>
    </row>
    <row r="400" spans="2:20" s="284" customFormat="1" ht="64.900000000000006" customHeight="1">
      <c r="B400" s="429" t="s">
        <v>493</v>
      </c>
      <c r="C400" s="430" t="s">
        <v>494</v>
      </c>
      <c r="D400" s="431" t="s">
        <v>101</v>
      </c>
      <c r="E400" s="414"/>
      <c r="F400" s="415">
        <v>133076</v>
      </c>
      <c r="G400" s="416"/>
      <c r="I400" s="434">
        <v>319.39999999999998</v>
      </c>
      <c r="J400" s="96">
        <f t="shared" si="108"/>
        <v>42504474.399999999</v>
      </c>
      <c r="L400" s="390"/>
      <c r="M400" s="96">
        <f t="shared" si="109"/>
        <v>0</v>
      </c>
      <c r="O400" s="390">
        <v>319.39999999999998</v>
      </c>
      <c r="P400" s="329">
        <f t="shared" si="107"/>
        <v>42504474.399999999</v>
      </c>
      <c r="R400" s="374">
        <f t="shared" si="110"/>
        <v>319.39999999999998</v>
      </c>
      <c r="S400" s="468">
        <f t="shared" si="111"/>
        <v>42504474.399999999</v>
      </c>
      <c r="T400" s="203">
        <f t="shared" si="113"/>
        <v>1</v>
      </c>
    </row>
    <row r="401" spans="2:20" s="284" customFormat="1" ht="64.900000000000006" customHeight="1">
      <c r="B401" s="429" t="s">
        <v>495</v>
      </c>
      <c r="C401" s="430" t="s">
        <v>496</v>
      </c>
      <c r="D401" s="431" t="s">
        <v>466</v>
      </c>
      <c r="E401" s="414"/>
      <c r="F401" s="415">
        <v>19200229</v>
      </c>
      <c r="G401" s="416"/>
      <c r="I401" s="434">
        <v>1</v>
      </c>
      <c r="J401" s="96">
        <f t="shared" si="108"/>
        <v>19200229</v>
      </c>
      <c r="L401" s="390"/>
      <c r="M401" s="96">
        <f t="shared" si="109"/>
        <v>0</v>
      </c>
      <c r="O401" s="390">
        <v>1</v>
      </c>
      <c r="P401" s="329">
        <f t="shared" si="107"/>
        <v>19200229</v>
      </c>
      <c r="R401" s="374">
        <f t="shared" si="110"/>
        <v>1</v>
      </c>
      <c r="S401" s="468">
        <f t="shared" si="111"/>
        <v>19200229</v>
      </c>
      <c r="T401" s="203">
        <f t="shared" si="113"/>
        <v>1</v>
      </c>
    </row>
    <row r="402" spans="2:20" s="284" customFormat="1" ht="64.900000000000006" customHeight="1">
      <c r="B402" s="429" t="s">
        <v>497</v>
      </c>
      <c r="C402" s="430" t="s">
        <v>498</v>
      </c>
      <c r="D402" s="431" t="s">
        <v>466</v>
      </c>
      <c r="E402" s="414"/>
      <c r="F402" s="415">
        <v>5368724</v>
      </c>
      <c r="G402" s="416"/>
      <c r="I402" s="434">
        <v>1</v>
      </c>
      <c r="J402" s="96">
        <f t="shared" si="108"/>
        <v>5368724</v>
      </c>
      <c r="L402" s="390"/>
      <c r="M402" s="96">
        <f t="shared" si="109"/>
        <v>0</v>
      </c>
      <c r="O402" s="390">
        <v>1</v>
      </c>
      <c r="P402" s="329">
        <f t="shared" si="107"/>
        <v>5368724</v>
      </c>
      <c r="R402" s="374">
        <f t="shared" si="110"/>
        <v>1</v>
      </c>
      <c r="S402" s="468">
        <f t="shared" si="111"/>
        <v>5368724</v>
      </c>
      <c r="T402" s="203">
        <f t="shared" si="113"/>
        <v>1</v>
      </c>
    </row>
    <row r="403" spans="2:20" s="284" customFormat="1" ht="64.900000000000006" customHeight="1">
      <c r="B403" s="429" t="s">
        <v>499</v>
      </c>
      <c r="C403" s="430" t="s">
        <v>500</v>
      </c>
      <c r="D403" s="431" t="s">
        <v>466</v>
      </c>
      <c r="E403" s="414"/>
      <c r="F403" s="415">
        <v>1645176</v>
      </c>
      <c r="G403" s="416"/>
      <c r="I403" s="434">
        <v>1</v>
      </c>
      <c r="J403" s="96">
        <f t="shared" si="108"/>
        <v>1645176</v>
      </c>
      <c r="L403" s="390"/>
      <c r="M403" s="96">
        <f t="shared" si="109"/>
        <v>0</v>
      </c>
      <c r="O403" s="390">
        <v>1</v>
      </c>
      <c r="P403" s="329">
        <f t="shared" si="107"/>
        <v>1645176</v>
      </c>
      <c r="R403" s="374">
        <f t="shared" si="110"/>
        <v>1</v>
      </c>
      <c r="S403" s="468">
        <f t="shared" si="111"/>
        <v>1645176</v>
      </c>
      <c r="T403" s="203">
        <f t="shared" si="113"/>
        <v>1</v>
      </c>
    </row>
    <row r="404" spans="2:20" s="284" customFormat="1" ht="64.900000000000006" customHeight="1">
      <c r="B404" s="429" t="s">
        <v>501</v>
      </c>
      <c r="C404" s="430" t="s">
        <v>502</v>
      </c>
      <c r="D404" s="431" t="s">
        <v>466</v>
      </c>
      <c r="E404" s="414"/>
      <c r="F404" s="415">
        <v>2093088</v>
      </c>
      <c r="G404" s="416"/>
      <c r="I404" s="434">
        <v>1</v>
      </c>
      <c r="J404" s="96">
        <f t="shared" si="108"/>
        <v>2093088</v>
      </c>
      <c r="L404" s="390"/>
      <c r="M404" s="96">
        <f t="shared" si="109"/>
        <v>0</v>
      </c>
      <c r="O404" s="390">
        <v>1</v>
      </c>
      <c r="P404" s="329">
        <f t="shared" si="107"/>
        <v>2093088</v>
      </c>
      <c r="R404" s="374">
        <f t="shared" si="110"/>
        <v>1</v>
      </c>
      <c r="S404" s="468">
        <f t="shared" si="111"/>
        <v>2093088</v>
      </c>
      <c r="T404" s="203">
        <f t="shared" si="113"/>
        <v>1</v>
      </c>
    </row>
    <row r="405" spans="2:20" s="284" customFormat="1" ht="64.900000000000006" customHeight="1" thickBot="1">
      <c r="B405" s="101" t="s">
        <v>503</v>
      </c>
      <c r="C405" s="166" t="s">
        <v>504</v>
      </c>
      <c r="D405" s="164" t="s">
        <v>466</v>
      </c>
      <c r="E405" s="235"/>
      <c r="F405" s="82">
        <v>1590508</v>
      </c>
      <c r="G405" s="251"/>
      <c r="I405" s="435">
        <v>1</v>
      </c>
      <c r="J405" s="97">
        <f t="shared" si="108"/>
        <v>1590508</v>
      </c>
      <c r="L405" s="375"/>
      <c r="M405" s="97">
        <f>+L405*F405</f>
        <v>0</v>
      </c>
      <c r="O405" s="375">
        <v>1</v>
      </c>
      <c r="P405" s="348">
        <f>+O405*F405</f>
        <v>1590508</v>
      </c>
      <c r="R405" s="375">
        <f t="shared" si="110"/>
        <v>1</v>
      </c>
      <c r="S405" s="469">
        <f>+R405*F405</f>
        <v>1590508</v>
      </c>
      <c r="T405" s="213">
        <f>+S405/J405</f>
        <v>1</v>
      </c>
    </row>
    <row r="406" spans="2:20" ht="12" customHeight="1">
      <c r="B406" s="121"/>
      <c r="C406" s="122"/>
      <c r="D406" s="121"/>
      <c r="E406" s="30"/>
      <c r="F406" s="123"/>
      <c r="G406" s="112"/>
      <c r="I406" s="124"/>
      <c r="J406" s="116"/>
      <c r="L406" s="41"/>
      <c r="M406" s="119"/>
      <c r="O406" s="114"/>
      <c r="P406" s="120"/>
      <c r="R406" s="125"/>
      <c r="S406" s="120"/>
      <c r="T406" s="53"/>
    </row>
    <row r="407" spans="2:20" ht="16.149999999999999" customHeight="1" thickBot="1">
      <c r="G407" s="126"/>
    </row>
    <row r="408" spans="2:20" ht="39" customHeight="1" thickBot="1">
      <c r="C408" s="735" t="s">
        <v>379</v>
      </c>
      <c r="D408" s="735"/>
      <c r="E408" s="735"/>
      <c r="F408" s="736"/>
      <c r="G408" s="183">
        <f>+G25+G29+G52+G73+G100+G110+G120+G136+G149+G159+G166+G276+G297</f>
        <v>24035028212.30444</v>
      </c>
      <c r="H408" s="176"/>
      <c r="I408" s="176"/>
      <c r="J408" s="184">
        <f>+J25+J29+J52+J73+J100+J110+J120+J136+J149+J159+J166+J276+J297+J368</f>
        <v>24035028212.299999</v>
      </c>
      <c r="K408" s="35"/>
      <c r="M408" s="184">
        <f>+ROUND((M25+M29+M52+M73+M100+M110+M120+M136+M149+M159+M166+M276+M297+M368),1)</f>
        <v>835443708.5</v>
      </c>
      <c r="N408" s="176"/>
      <c r="O408" s="176"/>
      <c r="P408" s="184">
        <f>+ROUND((P25+P29+P52+P73+P100+P110+P120+P136+P149+P159+P166+P276+P297+P368),1)</f>
        <v>13937211983.4</v>
      </c>
      <c r="Q408" s="176"/>
      <c r="R408" s="177"/>
      <c r="S408" s="184">
        <f>+ROUND((S25+S29+S52+S73+S100+S110+S120+S136+S149+S159+S166+S276+S297+S368),1)</f>
        <v>14772655692</v>
      </c>
      <c r="T408" s="182">
        <f>+S408/G408</f>
        <v>0.61463026219529537</v>
      </c>
    </row>
    <row r="409" spans="2:20" ht="14.25" customHeight="1" thickBot="1">
      <c r="C409" s="176"/>
      <c r="D409" s="176"/>
      <c r="E409" s="176"/>
      <c r="F409" s="176"/>
      <c r="G409" s="185"/>
      <c r="H409" s="176"/>
      <c r="I409" s="176"/>
      <c r="J409" s="177"/>
      <c r="M409" s="178"/>
      <c r="N409" s="176"/>
      <c r="O409" s="176"/>
      <c r="P409" s="179"/>
      <c r="Q409" s="176"/>
      <c r="R409" s="177"/>
      <c r="S409" s="439"/>
      <c r="T409" s="45"/>
    </row>
    <row r="410" spans="2:20" ht="36" customHeight="1" thickBot="1">
      <c r="C410" s="735" t="s">
        <v>380</v>
      </c>
      <c r="D410" s="735"/>
      <c r="E410" s="735"/>
      <c r="F410" s="187">
        <v>0.28999999999999998</v>
      </c>
      <c r="G410" s="186">
        <f>+$F$410*G408</f>
        <v>6970158181.5682869</v>
      </c>
      <c r="H410" s="176"/>
      <c r="I410" s="176"/>
      <c r="J410" s="186">
        <f>+$F$410*J408</f>
        <v>6970158181.5669994</v>
      </c>
      <c r="M410" s="184">
        <f>+ROUND(($F$410*M408),1)</f>
        <v>242278675.5</v>
      </c>
      <c r="N410" s="176"/>
      <c r="O410" s="176"/>
      <c r="P410" s="184">
        <f>+ROUND(($F$410*P408),1)</f>
        <v>4041791475.1999998</v>
      </c>
      <c r="Q410" s="176"/>
      <c r="R410" s="177"/>
      <c r="S410" s="184">
        <f>+ROUND(($F$410*S408),1)</f>
        <v>4284070150.6999998</v>
      </c>
      <c r="T410" s="38"/>
    </row>
    <row r="411" spans="2:20" ht="12.6" customHeight="1" thickBot="1">
      <c r="C411" s="378"/>
      <c r="D411" s="378"/>
      <c r="E411" s="378"/>
      <c r="F411" s="436"/>
      <c r="G411" s="437"/>
      <c r="H411" s="176"/>
      <c r="I411" s="176"/>
      <c r="J411" s="437"/>
      <c r="M411" s="438"/>
      <c r="N411" s="176"/>
      <c r="O411" s="176"/>
      <c r="P411" s="439"/>
      <c r="Q411" s="176"/>
      <c r="R411" s="181"/>
      <c r="S411" s="439"/>
      <c r="T411" s="64"/>
    </row>
    <row r="412" spans="2:20" ht="41.25" customHeight="1" thickBot="1">
      <c r="C412" s="735" t="s">
        <v>381</v>
      </c>
      <c r="D412" s="735"/>
      <c r="E412" s="735"/>
      <c r="F412" s="188">
        <v>0.21</v>
      </c>
      <c r="G412" s="186">
        <f>+$F$412*G408</f>
        <v>5047355924.5839319</v>
      </c>
      <c r="H412" s="176"/>
      <c r="I412" s="176"/>
      <c r="J412" s="186">
        <f>+$F$412*J408</f>
        <v>5047355924.5829992</v>
      </c>
      <c r="M412" s="184">
        <f>+ROUND(($F$412*M408),1)</f>
        <v>175443178.80000001</v>
      </c>
      <c r="N412" s="176"/>
      <c r="O412" s="176"/>
      <c r="P412" s="184">
        <f>+ROUND(($F$412*P408),1)</f>
        <v>2926814516.5</v>
      </c>
      <c r="Q412" s="176"/>
      <c r="R412" s="177"/>
      <c r="S412" s="184">
        <f>+ROUND(($F$412*S408),1)</f>
        <v>3102257695.3000002</v>
      </c>
      <c r="T412" s="38"/>
    </row>
    <row r="413" spans="2:20" ht="13.9" customHeight="1" thickBot="1">
      <c r="C413" s="378"/>
      <c r="D413" s="378"/>
      <c r="E413" s="378"/>
      <c r="F413" s="188"/>
      <c r="G413" s="437"/>
      <c r="H413" s="176"/>
      <c r="I413" s="176"/>
      <c r="J413" s="437"/>
      <c r="M413" s="438"/>
      <c r="N413" s="176"/>
      <c r="O413" s="176"/>
      <c r="P413" s="439"/>
      <c r="Q413" s="176"/>
      <c r="R413" s="181"/>
      <c r="S413" s="439"/>
      <c r="T413" s="64"/>
    </row>
    <row r="414" spans="2:20" ht="42" customHeight="1" thickBot="1">
      <c r="C414" s="735" t="s">
        <v>382</v>
      </c>
      <c r="D414" s="735"/>
      <c r="E414" s="735"/>
      <c r="F414" s="188">
        <v>0.03</v>
      </c>
      <c r="G414" s="186">
        <f>+$F$414*G408</f>
        <v>721050846.36913311</v>
      </c>
      <c r="H414" s="176"/>
      <c r="I414" s="176"/>
      <c r="J414" s="186">
        <f>+$F$414*J408</f>
        <v>721050846.36899996</v>
      </c>
      <c r="M414" s="184">
        <f>+ROUND(($F$414*M408),1)</f>
        <v>25063311.300000001</v>
      </c>
      <c r="N414" s="176"/>
      <c r="O414" s="176"/>
      <c r="P414" s="184">
        <f>+ROUND(($F$414*P408),1)</f>
        <v>418116359.5</v>
      </c>
      <c r="Q414" s="176"/>
      <c r="R414" s="177"/>
      <c r="S414" s="184">
        <f>+ROUND(($F$414*S408),1)</f>
        <v>443179670.80000001</v>
      </c>
      <c r="T414" s="38"/>
    </row>
    <row r="415" spans="2:20" ht="14.45" customHeight="1" thickBot="1">
      <c r="C415" s="378"/>
      <c r="D415" s="378"/>
      <c r="E415" s="378"/>
      <c r="F415" s="442"/>
      <c r="G415" s="437"/>
      <c r="H415" s="176"/>
      <c r="I415" s="176"/>
      <c r="J415" s="437"/>
      <c r="M415" s="438"/>
      <c r="N415" s="176"/>
      <c r="O415" s="176"/>
      <c r="P415" s="439"/>
      <c r="Q415" s="176"/>
      <c r="R415" s="177"/>
      <c r="S415" s="439"/>
      <c r="T415" s="64"/>
    </row>
    <row r="416" spans="2:20" ht="39" customHeight="1" thickBot="1">
      <c r="C416" s="735" t="s">
        <v>383</v>
      </c>
      <c r="D416" s="735"/>
      <c r="E416" s="735"/>
      <c r="F416" s="188">
        <v>0.05</v>
      </c>
      <c r="G416" s="186">
        <f>+$F$416*G408</f>
        <v>1201751410.615222</v>
      </c>
      <c r="H416" s="176"/>
      <c r="I416" s="176"/>
      <c r="J416" s="186">
        <f>+$F$416*J408</f>
        <v>1201751410.615</v>
      </c>
      <c r="M416" s="184">
        <f>+ROUND(($F$416*M408),1)</f>
        <v>41772185.399999999</v>
      </c>
      <c r="N416" s="176"/>
      <c r="O416" s="176"/>
      <c r="P416" s="184">
        <f>+ROUND(($F$416*P408),1)</f>
        <v>696860599.20000005</v>
      </c>
      <c r="Q416" s="176"/>
      <c r="R416" s="177"/>
      <c r="S416" s="184">
        <f>+ROUND(($F$416*S408),1)</f>
        <v>738632784.60000002</v>
      </c>
      <c r="T416" s="38"/>
    </row>
    <row r="417" spans="2:22" ht="19.149999999999999" customHeight="1" thickBot="1">
      <c r="C417" s="378"/>
      <c r="D417" s="378"/>
      <c r="E417" s="378"/>
      <c r="F417" s="442"/>
      <c r="G417" s="437"/>
      <c r="H417" s="176"/>
      <c r="I417" s="176"/>
      <c r="J417" s="437"/>
      <c r="M417" s="440"/>
      <c r="N417" s="176"/>
      <c r="O417" s="176"/>
      <c r="P417" s="441"/>
      <c r="Q417" s="176"/>
      <c r="R417" s="177"/>
      <c r="S417" s="441"/>
      <c r="T417" s="53"/>
    </row>
    <row r="418" spans="2:22" ht="36" customHeight="1" thickBot="1">
      <c r="C418" s="735" t="s">
        <v>384</v>
      </c>
      <c r="D418" s="735"/>
      <c r="E418" s="735"/>
      <c r="F418" s="736"/>
      <c r="G418" s="186">
        <v>1603710214</v>
      </c>
      <c r="H418" s="176"/>
      <c r="I418" s="176"/>
      <c r="J418" s="186">
        <v>1603710214</v>
      </c>
      <c r="M418" s="443"/>
      <c r="N418" s="176"/>
      <c r="O418" s="176"/>
      <c r="P418" s="180"/>
      <c r="Q418" s="176"/>
      <c r="R418" s="177"/>
      <c r="S418" s="181"/>
      <c r="T418" s="51"/>
    </row>
    <row r="419" spans="2:22" ht="19.149999999999999" customHeight="1" thickBot="1">
      <c r="C419" s="378"/>
      <c r="D419" s="378"/>
      <c r="E419" s="378"/>
      <c r="F419" s="378"/>
      <c r="G419" s="437"/>
      <c r="H419" s="176"/>
      <c r="I419" s="176"/>
      <c r="J419" s="437"/>
      <c r="M419" s="443"/>
      <c r="N419" s="176"/>
      <c r="O419" s="176"/>
      <c r="P419" s="180"/>
      <c r="Q419" s="176"/>
      <c r="R419" s="177"/>
      <c r="S419" s="181"/>
      <c r="T419" s="51"/>
    </row>
    <row r="420" spans="2:22" ht="36" customHeight="1" thickBot="1">
      <c r="C420" s="735" t="s">
        <v>385</v>
      </c>
      <c r="D420" s="735"/>
      <c r="E420" s="735"/>
      <c r="F420" s="736"/>
      <c r="G420" s="186">
        <f>G408+G410</f>
        <v>31005186393.872726</v>
      </c>
      <c r="H420" s="176"/>
      <c r="I420" s="176"/>
      <c r="J420" s="186">
        <f>+J408+J410</f>
        <v>31005186393.866997</v>
      </c>
      <c r="M420" s="50"/>
      <c r="P420" s="46"/>
      <c r="S420" s="36"/>
      <c r="T420" s="46"/>
    </row>
    <row r="421" spans="2:22" ht="22.15" customHeight="1" thickBot="1">
      <c r="C421" s="378"/>
      <c r="D421" s="378"/>
      <c r="E421" s="378"/>
      <c r="F421" s="378"/>
      <c r="G421" s="437"/>
      <c r="H421" s="176"/>
      <c r="I421" s="176"/>
      <c r="J421" s="437"/>
      <c r="M421" s="50"/>
      <c r="P421" s="46"/>
      <c r="S421" s="36"/>
      <c r="T421" s="46"/>
    </row>
    <row r="422" spans="2:22" ht="36" customHeight="1" thickBot="1">
      <c r="C422" s="735" t="s">
        <v>386</v>
      </c>
      <c r="D422" s="735"/>
      <c r="E422" s="735"/>
      <c r="F422" s="736"/>
      <c r="G422" s="186">
        <f>+G420+G418</f>
        <v>32608896607.872726</v>
      </c>
      <c r="H422" s="176"/>
      <c r="I422" s="176"/>
      <c r="J422" s="186">
        <f>+J420+J418</f>
        <v>32608896607.866997</v>
      </c>
      <c r="M422" s="50"/>
      <c r="P422" s="46"/>
      <c r="S422" s="36"/>
      <c r="T422" s="46"/>
    </row>
    <row r="423" spans="2:22" ht="19.5" customHeight="1" thickBot="1">
      <c r="D423" s="193"/>
      <c r="E423" s="193"/>
      <c r="F423" s="193"/>
      <c r="G423" s="49"/>
      <c r="J423" s="48"/>
      <c r="M423" s="47"/>
      <c r="P423" s="46"/>
      <c r="S423" s="36"/>
      <c r="T423" s="46"/>
    </row>
    <row r="424" spans="2:22" ht="34.5" customHeight="1" thickBot="1">
      <c r="I424" s="737" t="s">
        <v>387</v>
      </c>
      <c r="J424" s="737"/>
      <c r="K424" s="737"/>
      <c r="L424" s="738"/>
      <c r="M424" s="483">
        <f>ROUND((+M408+M410),1)</f>
        <v>1077722384</v>
      </c>
      <c r="P424" s="483">
        <f>ROUND((+P408+P410),1)</f>
        <v>17979003458.599998</v>
      </c>
      <c r="Q424" s="40"/>
      <c r="R424" s="43"/>
      <c r="S424" s="483">
        <f>ROUND((+S408+S410),1)</f>
        <v>19056725842.700001</v>
      </c>
      <c r="T424" s="38"/>
    </row>
    <row r="425" spans="2:22" ht="12" customHeight="1" thickBot="1">
      <c r="I425" s="176"/>
      <c r="J425" s="189"/>
      <c r="K425" s="190"/>
      <c r="L425" s="466"/>
      <c r="M425" s="173"/>
      <c r="P425" s="174"/>
      <c r="Q425" s="40"/>
      <c r="R425" s="43"/>
      <c r="S425" s="175"/>
      <c r="T425" s="45"/>
    </row>
    <row r="426" spans="2:22" ht="36.6" customHeight="1" thickBot="1">
      <c r="I426" s="737" t="s">
        <v>388</v>
      </c>
      <c r="J426" s="737"/>
      <c r="K426" s="737"/>
      <c r="L426" s="738"/>
      <c r="M426" s="483">
        <f>+ROUND((M424*10%),1)</f>
        <v>107772238.40000001</v>
      </c>
      <c r="N426" s="484"/>
      <c r="O426" s="484"/>
      <c r="P426" s="483">
        <f>+ROUND((P424*10%),1)</f>
        <v>1797900345.9000001</v>
      </c>
      <c r="Q426" s="40"/>
      <c r="R426" s="43"/>
      <c r="S426" s="483">
        <f>+ROUND((S424*10%),1)</f>
        <v>1905672584.3</v>
      </c>
      <c r="T426" s="38"/>
    </row>
    <row r="427" spans="2:22" ht="18" customHeight="1" thickBot="1">
      <c r="C427" s="44"/>
      <c r="D427" s="44"/>
      <c r="I427" s="176"/>
      <c r="J427" s="189"/>
      <c r="K427" s="190"/>
      <c r="L427" s="458"/>
      <c r="M427" s="42"/>
      <c r="P427" s="41"/>
      <c r="Q427" s="40"/>
      <c r="R427" s="43"/>
      <c r="S427" s="42"/>
      <c r="T427" s="41"/>
    </row>
    <row r="428" spans="2:22" ht="40.5" customHeight="1" thickBot="1">
      <c r="I428" s="737" t="s">
        <v>389</v>
      </c>
      <c r="J428" s="737"/>
      <c r="K428" s="737"/>
      <c r="L428" s="738"/>
      <c r="M428" s="483">
        <f>+ROUND((M424-M426),1)</f>
        <v>969950145.60000002</v>
      </c>
      <c r="N428" s="484"/>
      <c r="O428" s="485" t="s">
        <v>390</v>
      </c>
      <c r="P428" s="483">
        <f>+ROUND((P424-P426),1)</f>
        <v>16181103112.700001</v>
      </c>
      <c r="Q428" s="40"/>
      <c r="R428" s="39" t="s">
        <v>391</v>
      </c>
      <c r="S428" s="483">
        <f>+ROUND((S424-S426),1)</f>
        <v>17151053258.4</v>
      </c>
      <c r="T428" s="38"/>
    </row>
    <row r="429" spans="2:22" ht="33" customHeight="1">
      <c r="S429" s="37"/>
    </row>
    <row r="430" spans="2:22" ht="409.15" customHeight="1">
      <c r="F430" s="727"/>
      <c r="G430" s="727"/>
      <c r="H430" s="727"/>
      <c r="K430" s="727"/>
      <c r="L430" s="727"/>
      <c r="M430" s="727"/>
      <c r="R430" s="727"/>
      <c r="S430" s="727"/>
      <c r="T430" s="727"/>
    </row>
    <row r="431" spans="2:22" ht="33" customHeight="1">
      <c r="B431" s="731" t="s">
        <v>507</v>
      </c>
      <c r="C431" s="731"/>
      <c r="D431" s="731"/>
      <c r="E431" s="487"/>
      <c r="F431" s="731" t="s">
        <v>511</v>
      </c>
      <c r="G431" s="731"/>
      <c r="H431" s="731"/>
      <c r="I431" s="731"/>
      <c r="J431" s="731"/>
      <c r="K431" s="731"/>
      <c r="L431" s="731"/>
      <c r="M431" s="487"/>
      <c r="N431" s="487"/>
      <c r="O431" s="731" t="s">
        <v>509</v>
      </c>
      <c r="P431" s="731"/>
      <c r="Q431" s="731"/>
      <c r="R431" s="731"/>
      <c r="S431" s="731"/>
      <c r="T431" s="731"/>
      <c r="U431" s="81"/>
      <c r="V431" s="81"/>
    </row>
    <row r="432" spans="2:22" ht="35.450000000000003" customHeight="1">
      <c r="B432" s="732" t="s">
        <v>508</v>
      </c>
      <c r="C432" s="732"/>
      <c r="D432" s="732"/>
      <c r="E432" s="487"/>
      <c r="F432" s="732" t="s">
        <v>512</v>
      </c>
      <c r="G432" s="732"/>
      <c r="H432" s="732"/>
      <c r="I432" s="732"/>
      <c r="J432" s="732"/>
      <c r="K432" s="732"/>
      <c r="L432" s="732"/>
      <c r="M432" s="487"/>
      <c r="N432" s="487"/>
      <c r="O432" s="732" t="s">
        <v>510</v>
      </c>
      <c r="P432" s="732"/>
      <c r="Q432" s="732"/>
      <c r="R432" s="732"/>
      <c r="S432" s="732"/>
      <c r="T432" s="732"/>
      <c r="U432" s="81"/>
      <c r="V432" s="81"/>
    </row>
    <row r="433" spans="2:20" ht="30" customHeight="1">
      <c r="B433" s="732" t="str">
        <f>+C11</f>
        <v xml:space="preserve">UNION TEMPORAL INTERCAMBIADOR NEIVA </v>
      </c>
      <c r="C433" s="732"/>
      <c r="D433" s="732"/>
      <c r="E433" s="487"/>
      <c r="F433" s="732" t="str">
        <f>+C16</f>
        <v xml:space="preserve">CONSORCIO INTERCAMBIADOR LA TOMA NEIVA </v>
      </c>
      <c r="G433" s="732"/>
      <c r="H433" s="732"/>
      <c r="I433" s="732"/>
      <c r="J433" s="732"/>
      <c r="K433" s="732"/>
      <c r="L433" s="732"/>
      <c r="M433" s="487"/>
      <c r="N433" s="487"/>
      <c r="O433" s="732" t="str">
        <f>+F433</f>
        <v xml:space="preserve">CONSORCIO INTERCAMBIADOR LA TOMA NEIVA </v>
      </c>
      <c r="P433" s="732"/>
      <c r="Q433" s="732"/>
      <c r="R433" s="732"/>
      <c r="S433" s="732"/>
      <c r="T433" s="732"/>
    </row>
    <row r="434" spans="2:20" ht="20.100000000000001" customHeight="1">
      <c r="K434" s="444"/>
      <c r="L434" s="446"/>
      <c r="M434" s="445"/>
      <c r="N434" s="444"/>
      <c r="O434" s="444"/>
      <c r="P434" s="446"/>
    </row>
    <row r="435" spans="2:20" ht="20.100000000000001" customHeight="1"/>
    <row r="436" spans="2:20" ht="20.100000000000001" customHeight="1"/>
    <row r="437" spans="2:20" ht="20.100000000000001" customHeight="1"/>
    <row r="438" spans="2:20" ht="20.100000000000001" customHeight="1"/>
    <row r="439" spans="2:20" ht="20.100000000000001" customHeight="1"/>
    <row r="440" spans="2:20" ht="20.100000000000001" customHeight="1"/>
    <row r="441" spans="2:20" ht="20.100000000000001" customHeight="1"/>
    <row r="442" spans="2:20" ht="20.100000000000001" customHeight="1"/>
    <row r="443" spans="2:20" ht="20.100000000000001" customHeight="1"/>
    <row r="444" spans="2:20" ht="20.100000000000001" customHeight="1"/>
    <row r="445" spans="2:20" ht="20.100000000000001" customHeight="1"/>
    <row r="446" spans="2:20" ht="20.100000000000001" customHeight="1"/>
    <row r="447" spans="2:20" ht="20.100000000000001" customHeight="1"/>
    <row r="448" spans="2:20" ht="20.100000000000001" customHeight="1"/>
    <row r="449" ht="20.100000000000001" customHeight="1"/>
    <row r="450" ht="20.100000000000001" customHeight="1"/>
    <row r="451" ht="20.100000000000001" customHeight="1"/>
    <row r="452" ht="20.100000000000001" customHeight="1"/>
    <row r="453" ht="20.100000000000001" customHeight="1"/>
    <row r="454" ht="20.100000000000001" customHeight="1"/>
    <row r="455" ht="20.100000000000001" customHeight="1"/>
    <row r="456" ht="20.100000000000001" customHeight="1"/>
    <row r="457" ht="20.100000000000001" customHeight="1"/>
    <row r="458" ht="20.100000000000001" customHeight="1"/>
    <row r="459" ht="20.100000000000001" customHeight="1"/>
    <row r="460" ht="20.100000000000001" customHeight="1"/>
    <row r="461" ht="20.100000000000001" customHeight="1"/>
    <row r="462" ht="20.100000000000001" customHeight="1"/>
    <row r="463" ht="20.100000000000001" customHeight="1"/>
    <row r="464" ht="20.100000000000001" customHeight="1"/>
    <row r="465" ht="20.100000000000001" customHeight="1"/>
    <row r="466" ht="20.100000000000001" customHeight="1"/>
    <row r="467" ht="20.100000000000001" customHeight="1"/>
    <row r="468" ht="20.100000000000001" customHeight="1"/>
    <row r="469" ht="20.100000000000001" customHeight="1"/>
    <row r="470" ht="20.100000000000001" customHeight="1"/>
    <row r="471" ht="20.100000000000001" customHeight="1"/>
    <row r="472" ht="20.100000000000001" customHeight="1"/>
    <row r="473" ht="20.100000000000001" customHeight="1"/>
    <row r="474" ht="20.100000000000001" customHeight="1"/>
    <row r="475" ht="20.100000000000001" customHeight="1"/>
    <row r="476" ht="20.100000000000001" customHeight="1"/>
    <row r="477" ht="20.100000000000001" customHeight="1"/>
    <row r="478" ht="20.100000000000001" customHeight="1"/>
    <row r="479" ht="20.100000000000001" customHeight="1"/>
    <row r="48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</sheetData>
  <mergeCells count="105"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8:D18"/>
    <mergeCell ref="F18:H18"/>
    <mergeCell ref="I18:L18"/>
    <mergeCell ref="C19:D19"/>
    <mergeCell ref="B21:G21"/>
    <mergeCell ref="I21:J21"/>
    <mergeCell ref="L21:M21"/>
    <mergeCell ref="C16:D16"/>
    <mergeCell ref="E16:H16"/>
    <mergeCell ref="I16:L16"/>
    <mergeCell ref="M16:O16"/>
    <mergeCell ref="B136:F136"/>
    <mergeCell ref="B149:F149"/>
    <mergeCell ref="B166:F166"/>
    <mergeCell ref="B167:F167"/>
    <mergeCell ref="B168:F168"/>
    <mergeCell ref="B188:F188"/>
    <mergeCell ref="O21:P21"/>
    <mergeCell ref="R21:T21"/>
    <mergeCell ref="B25:F25"/>
    <mergeCell ref="B29:F29"/>
    <mergeCell ref="B52:F52"/>
    <mergeCell ref="B73:F73"/>
    <mergeCell ref="B368:F368"/>
    <mergeCell ref="C408:F408"/>
    <mergeCell ref="C410:E410"/>
    <mergeCell ref="C412:E412"/>
    <mergeCell ref="C414:E414"/>
    <mergeCell ref="C416:E416"/>
    <mergeCell ref="B229:F229"/>
    <mergeCell ref="B233:F233"/>
    <mergeCell ref="B234:F234"/>
    <mergeCell ref="B252:F252"/>
    <mergeCell ref="B276:F276"/>
    <mergeCell ref="B297:F297"/>
    <mergeCell ref="F430:H430"/>
    <mergeCell ref="K430:M430"/>
    <mergeCell ref="R430:T430"/>
    <mergeCell ref="O431:T431"/>
    <mergeCell ref="O432:T432"/>
    <mergeCell ref="O433:T433"/>
    <mergeCell ref="C418:F418"/>
    <mergeCell ref="C420:F420"/>
    <mergeCell ref="C422:F422"/>
    <mergeCell ref="I424:L424"/>
    <mergeCell ref="I426:L426"/>
    <mergeCell ref="I428:L428"/>
    <mergeCell ref="B431:D431"/>
    <mergeCell ref="B432:D432"/>
    <mergeCell ref="B433:D433"/>
    <mergeCell ref="F431:L431"/>
    <mergeCell ref="F432:L432"/>
    <mergeCell ref="F433:L433"/>
  </mergeCells>
  <dataValidations disablePrompts="1" count="1">
    <dataValidation type="whole" operator="greaterThan" allowBlank="1" showInputMessage="1" showErrorMessage="1" sqref="F127" xr:uid="{00000000-0002-0000-0C00-000000000000}">
      <formula1>0</formula1>
    </dataValidation>
  </dataValidations>
  <pageMargins left="0.39370078740157483" right="0.23622047244094491" top="0.6692913385826772" bottom="0.39370078740157483" header="0.31496062992125984" footer="0.31496062992125984"/>
  <pageSetup scale="27" orientation="landscape" r:id="rId1"/>
  <headerFooter>
    <oddFooter>&amp;R&amp;"-,Negrita"&amp;24&amp;P</oddFooter>
  </headerFooter>
  <rowBreaks count="18" manualBreakCount="18">
    <brk id="50" max="20" man="1"/>
    <brk id="71" max="20" man="1"/>
    <brk id="98" max="20" man="1"/>
    <brk id="124" max="20" man="1"/>
    <brk id="147" max="20" man="1"/>
    <brk id="170" max="20" man="1"/>
    <brk id="193" max="20" man="1"/>
    <brk id="214" max="20" man="1"/>
    <brk id="239" max="20" man="1"/>
    <brk id="262" max="20" man="1"/>
    <brk id="284" max="20" man="1"/>
    <brk id="305" max="20" man="1"/>
    <brk id="320" max="20" man="1"/>
    <brk id="340" max="20" man="1"/>
    <brk id="363" max="20" man="1"/>
    <brk id="385" max="20" man="1"/>
    <brk id="406" max="20" man="1"/>
    <brk id="435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V574"/>
  <sheetViews>
    <sheetView view="pageBreakPreview" topLeftCell="A426" zoomScale="46" zoomScaleNormal="100" zoomScaleSheetLayoutView="46" workbookViewId="0">
      <selection activeCell="K433" sqref="K433:P435"/>
    </sheetView>
  </sheetViews>
  <sheetFormatPr baseColWidth="10" defaultColWidth="11.42578125" defaultRowHeight="23.25"/>
  <cols>
    <col min="1" max="1" width="1.5703125" style="33" customWidth="1"/>
    <col min="2" max="2" width="25.5703125" style="33" customWidth="1"/>
    <col min="3" max="3" width="115.28515625" style="33" customWidth="1"/>
    <col min="4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4.1406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22" width="44.7109375" style="492" customWidth="1"/>
    <col min="23" max="16384" width="11.42578125" style="33"/>
  </cols>
  <sheetData>
    <row r="1" spans="1:20" ht="24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798" t="s">
        <v>530</v>
      </c>
      <c r="Q5" s="799"/>
      <c r="R5" s="799"/>
      <c r="S5" s="799"/>
      <c r="T5" s="800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11" t="s">
        <v>531</v>
      </c>
      <c r="J8" s="812"/>
      <c r="K8" s="812"/>
      <c r="L8" s="813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+G422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782" t="s">
        <v>54</v>
      </c>
      <c r="J11" s="783"/>
      <c r="K11" s="783"/>
      <c r="L11" s="784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</f>
        <v>32608896607.872726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10%*G420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782">
        <f>+P426</f>
        <v>2181183521.3000002</v>
      </c>
      <c r="J15" s="783"/>
      <c r="K15" s="783"/>
      <c r="L15" s="784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18:</v>
      </c>
      <c r="F16" s="771"/>
      <c r="G16" s="771"/>
      <c r="H16" s="771"/>
      <c r="I16" s="782">
        <f>+M426</f>
        <v>309267198.07999998</v>
      </c>
      <c r="J16" s="783"/>
      <c r="K16" s="783"/>
      <c r="L16" s="78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2490450719.3800001</v>
      </c>
      <c r="J17" s="783"/>
      <c r="K17" s="783"/>
      <c r="L17" s="784"/>
      <c r="M17" s="785" t="s">
        <v>77</v>
      </c>
      <c r="N17" s="785"/>
      <c r="O17" s="785"/>
      <c r="P17" s="788" t="s">
        <v>532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-610067920.00727272</v>
      </c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513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1.6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11351721300.209997</v>
      </c>
      <c r="K29" s="176"/>
      <c r="L29" s="449"/>
      <c r="M29" s="52">
        <f>SUM(M30:M49)</f>
        <v>1496012682.5599999</v>
      </c>
      <c r="N29" s="176"/>
      <c r="O29" s="263"/>
      <c r="P29" s="405">
        <f>SUM(P30:P49)</f>
        <v>9261836530.7146549</v>
      </c>
      <c r="Q29" s="176"/>
      <c r="R29" s="396"/>
      <c r="S29" s="405">
        <f>SUM(S30:S49)</f>
        <v>10757849213.274654</v>
      </c>
      <c r="T29" s="367"/>
      <c r="V29" s="495">
        <f>+S29-J29</f>
        <v>-593872086.93534279</v>
      </c>
    </row>
    <row r="30" spans="1:22" ht="54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>
        <v>565.30999999999995</v>
      </c>
      <c r="M30" s="491">
        <f>+(L30*F30)</f>
        <v>656095394.13999999</v>
      </c>
      <c r="N30" s="176"/>
      <c r="O30" s="218">
        <v>1844.3</v>
      </c>
      <c r="P30" s="219">
        <f t="shared" ref="P30:P49" si="1">+O30*F30</f>
        <v>2140483514.2</v>
      </c>
      <c r="Q30" s="176"/>
      <c r="R30" s="218">
        <f>+L30+O30</f>
        <v>2409.6099999999997</v>
      </c>
      <c r="S30" s="223">
        <f t="shared" ref="S30:S49" si="2">+R30*F30</f>
        <v>2796578908.3399997</v>
      </c>
      <c r="T30" s="203">
        <f>+S30/J30</f>
        <v>1.0000016600224266</v>
      </c>
    </row>
    <row r="31" spans="1:22" ht="54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2" ht="54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54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54" customHeight="1">
      <c r="B34" s="83">
        <v>2.5</v>
      </c>
      <c r="C34" s="165" t="s">
        <v>102</v>
      </c>
      <c r="D34" s="163" t="s">
        <v>4</v>
      </c>
      <c r="E34" s="221">
        <v>121.27620000000002</v>
      </c>
      <c r="F34" s="222">
        <v>824256</v>
      </c>
      <c r="G34" s="90">
        <f t="shared" si="0"/>
        <v>99962635.507200018</v>
      </c>
      <c r="H34" s="176"/>
      <c r="I34" s="255">
        <v>121.27620000000002</v>
      </c>
      <c r="J34" s="90">
        <f t="shared" si="4"/>
        <v>99962635.507200018</v>
      </c>
      <c r="K34" s="176"/>
      <c r="L34" s="330"/>
      <c r="M34" s="200">
        <f t="shared" si="3"/>
        <v>0</v>
      </c>
      <c r="N34" s="176"/>
      <c r="O34" s="218">
        <v>104.82</v>
      </c>
      <c r="P34" s="219">
        <f t="shared" si="1"/>
        <v>86398513.920000002</v>
      </c>
      <c r="Q34" s="176"/>
      <c r="R34" s="218">
        <f t="shared" si="5"/>
        <v>104.82</v>
      </c>
      <c r="S34" s="223">
        <f t="shared" si="2"/>
        <v>86398513.920000002</v>
      </c>
      <c r="T34" s="203">
        <f t="shared" si="6"/>
        <v>0.8643080835316409</v>
      </c>
    </row>
    <row r="35" spans="2:20" ht="54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54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>
        <v>160452.24</v>
      </c>
      <c r="M36" s="471">
        <f t="shared" si="3"/>
        <v>282235490.15999997</v>
      </c>
      <c r="N36" s="176"/>
      <c r="O36" s="218">
        <v>538374</v>
      </c>
      <c r="P36" s="219">
        <f t="shared" si="1"/>
        <v>946999866</v>
      </c>
      <c r="Q36" s="176"/>
      <c r="R36" s="218">
        <f t="shared" si="5"/>
        <v>698826.23999999999</v>
      </c>
      <c r="S36" s="223">
        <f t="shared" si="2"/>
        <v>1229235356.1600001</v>
      </c>
      <c r="T36" s="203">
        <f t="shared" si="6"/>
        <v>0.99999980096916175</v>
      </c>
    </row>
    <row r="37" spans="2:20" ht="54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649261.19025104481</v>
      </c>
      <c r="J37" s="90">
        <f t="shared" si="4"/>
        <v>2643142305.5120034</v>
      </c>
      <c r="K37" s="176"/>
      <c r="L37" s="328">
        <v>79270.16</v>
      </c>
      <c r="M37" s="471">
        <f t="shared" si="3"/>
        <v>322708821.36000001</v>
      </c>
      <c r="N37" s="176"/>
      <c r="O37" s="218">
        <v>557530.02</v>
      </c>
      <c r="P37" s="200">
        <f t="shared" si="1"/>
        <v>2269704711.4200001</v>
      </c>
      <c r="Q37" s="176"/>
      <c r="R37" s="218">
        <f t="shared" si="5"/>
        <v>636800.18000000005</v>
      </c>
      <c r="S37" s="202">
        <f t="shared" si="2"/>
        <v>2592413532.7800002</v>
      </c>
      <c r="T37" s="203">
        <f t="shared" si="6"/>
        <v>0.98080740010622447</v>
      </c>
    </row>
    <row r="38" spans="2:20" ht="54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450"/>
      <c r="M38" s="217">
        <f t="shared" si="3"/>
        <v>0</v>
      </c>
      <c r="N38" s="176"/>
      <c r="O38" s="218">
        <v>0</v>
      </c>
      <c r="P38" s="219">
        <f t="shared" si="1"/>
        <v>0</v>
      </c>
      <c r="Q38" s="176"/>
      <c r="R38" s="218">
        <f t="shared" si="5"/>
        <v>0</v>
      </c>
      <c r="S38" s="223">
        <f t="shared" si="2"/>
        <v>0</v>
      </c>
      <c r="T38" s="203">
        <f t="shared" si="6"/>
        <v>0</v>
      </c>
    </row>
    <row r="39" spans="2:20" ht="54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450"/>
      <c r="M39" s="217">
        <f t="shared" si="3"/>
        <v>0</v>
      </c>
      <c r="N39" s="176"/>
      <c r="O39" s="218">
        <v>0</v>
      </c>
      <c r="P39" s="219">
        <f t="shared" si="1"/>
        <v>0</v>
      </c>
      <c r="Q39" s="176"/>
      <c r="R39" s="218">
        <f t="shared" si="5"/>
        <v>0</v>
      </c>
      <c r="S39" s="223">
        <f t="shared" si="2"/>
        <v>0</v>
      </c>
      <c r="T39" s="203">
        <f t="shared" si="6"/>
        <v>0</v>
      </c>
    </row>
    <row r="40" spans="2:20" ht="54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12413.3505</v>
      </c>
      <c r="J40" s="90">
        <f t="shared" si="4"/>
        <v>480669758.06099999</v>
      </c>
      <c r="K40" s="176"/>
      <c r="L40" s="347"/>
      <c r="M40" s="200">
        <f t="shared" si="3"/>
        <v>0</v>
      </c>
      <c r="N40" s="176"/>
      <c r="O40" s="218">
        <v>12413.45</v>
      </c>
      <c r="P40" s="200">
        <f t="shared" si="1"/>
        <v>480673610.90000004</v>
      </c>
      <c r="Q40" s="176"/>
      <c r="R40" s="218">
        <f t="shared" si="5"/>
        <v>12413.45</v>
      </c>
      <c r="S40" s="202">
        <f t="shared" si="2"/>
        <v>480673610.90000004</v>
      </c>
      <c r="T40" s="203">
        <f t="shared" si="6"/>
        <v>1.0000080155635662</v>
      </c>
    </row>
    <row r="41" spans="2:20" ht="54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203">
        <f t="shared" si="6"/>
        <v>0.87127615291600446</v>
      </c>
    </row>
    <row r="42" spans="2:20" ht="54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93.68</v>
      </c>
      <c r="J42" s="90">
        <f t="shared" si="4"/>
        <v>27368424.640000001</v>
      </c>
      <c r="K42" s="176"/>
      <c r="L42" s="347">
        <v>15.9</v>
      </c>
      <c r="M42" s="471">
        <f t="shared" si="3"/>
        <v>4645153.2</v>
      </c>
      <c r="N42" s="176"/>
      <c r="O42" s="218">
        <v>77.78</v>
      </c>
      <c r="P42" s="219">
        <f t="shared" si="1"/>
        <v>22723271.440000001</v>
      </c>
      <c r="Q42" s="176"/>
      <c r="R42" s="218">
        <f t="shared" si="5"/>
        <v>93.68</v>
      </c>
      <c r="S42" s="223">
        <f t="shared" si="2"/>
        <v>27368424.640000001</v>
      </c>
      <c r="T42" s="203">
        <f t="shared" si="6"/>
        <v>1</v>
      </c>
    </row>
    <row r="43" spans="2:20" ht="54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586.56999999999994</v>
      </c>
      <c r="J43" s="90">
        <f t="shared" si="4"/>
        <v>349073672.69999999</v>
      </c>
      <c r="K43" s="176"/>
      <c r="L43" s="347">
        <v>227.27</v>
      </c>
      <c r="M43" s="200">
        <f t="shared" si="3"/>
        <v>135250649.70000002</v>
      </c>
      <c r="N43" s="176"/>
      <c r="O43" s="276">
        <v>151.99</v>
      </c>
      <c r="P43" s="219">
        <f t="shared" si="1"/>
        <v>90450768.900000006</v>
      </c>
      <c r="Q43" s="176"/>
      <c r="R43" s="218">
        <f t="shared" si="5"/>
        <v>379.26</v>
      </c>
      <c r="S43" s="223">
        <f t="shared" si="2"/>
        <v>225701418.59999999</v>
      </c>
      <c r="T43" s="203">
        <f t="shared" si="6"/>
        <v>0.64657244659631419</v>
      </c>
    </row>
    <row r="44" spans="2:20" ht="54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54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38</v>
      </c>
      <c r="J45" s="90">
        <f t="shared" si="4"/>
        <v>81397140</v>
      </c>
      <c r="K45" s="176"/>
      <c r="L45" s="450"/>
      <c r="M45" s="217">
        <f t="shared" si="3"/>
        <v>0</v>
      </c>
      <c r="N45" s="176"/>
      <c r="O45" s="218">
        <v>19</v>
      </c>
      <c r="P45" s="219">
        <f t="shared" si="1"/>
        <v>40698570</v>
      </c>
      <c r="Q45" s="176"/>
      <c r="R45" s="218">
        <f t="shared" si="5"/>
        <v>19</v>
      </c>
      <c r="S45" s="223">
        <f t="shared" si="2"/>
        <v>40698570</v>
      </c>
      <c r="T45" s="203">
        <f t="shared" si="6"/>
        <v>0.5</v>
      </c>
    </row>
    <row r="46" spans="2:20" ht="54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>
        <v>2</v>
      </c>
      <c r="M46" s="200">
        <f t="shared" si="3"/>
        <v>12861664</v>
      </c>
      <c r="N46" s="176"/>
      <c r="O46" s="218">
        <v>14</v>
      </c>
      <c r="P46" s="219">
        <f t="shared" si="1"/>
        <v>90031648</v>
      </c>
      <c r="Q46" s="176"/>
      <c r="R46" s="218">
        <f t="shared" si="5"/>
        <v>16</v>
      </c>
      <c r="S46" s="223">
        <f t="shared" si="2"/>
        <v>102893312</v>
      </c>
      <c r="T46" s="203">
        <f t="shared" si="6"/>
        <v>1</v>
      </c>
    </row>
    <row r="47" spans="2:20" ht="54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>
        <v>60</v>
      </c>
      <c r="M47" s="200">
        <f t="shared" si="3"/>
        <v>12648540</v>
      </c>
      <c r="N47" s="176"/>
      <c r="O47" s="218">
        <v>180</v>
      </c>
      <c r="P47" s="219">
        <f t="shared" si="1"/>
        <v>37945620</v>
      </c>
      <c r="Q47" s="176"/>
      <c r="R47" s="218">
        <f t="shared" si="5"/>
        <v>240</v>
      </c>
      <c r="S47" s="223">
        <f t="shared" si="2"/>
        <v>50594160</v>
      </c>
      <c r="T47" s="203">
        <f t="shared" si="6"/>
        <v>1</v>
      </c>
    </row>
    <row r="48" spans="2:20" ht="54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>
        <v>330</v>
      </c>
      <c r="M48" s="200">
        <f t="shared" si="3"/>
        <v>69566970</v>
      </c>
      <c r="N48" s="176"/>
      <c r="O48" s="218">
        <v>990</v>
      </c>
      <c r="P48" s="219">
        <f t="shared" si="1"/>
        <v>208700910</v>
      </c>
      <c r="Q48" s="176"/>
      <c r="R48" s="218">
        <f t="shared" si="5"/>
        <v>1320</v>
      </c>
      <c r="S48" s="223">
        <f t="shared" si="2"/>
        <v>278267880</v>
      </c>
      <c r="T48" s="203">
        <f t="shared" si="6"/>
        <v>1</v>
      </c>
    </row>
    <row r="49" spans="2:20" ht="46.15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239">
        <f>+S49/J49</f>
        <v>0.78453566757219029</v>
      </c>
    </row>
    <row r="50" spans="2:20" ht="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4.45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0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0.150000000000006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(+L54)*F54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0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70.150000000000006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0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70.150000000000006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0.15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0.15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0.15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0.15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0.15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0.15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0.15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0.15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0.15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63.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63.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58.9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+S73-J73</f>
        <v>-4883631.2318198681</v>
      </c>
    </row>
    <row r="74" spans="2:22" ht="52.15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52.15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52.15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52.15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52.15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52.15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52.15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52.15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52.15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52.15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52.15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52.15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52.15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52.15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52.15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52.15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52.15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52.15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52.15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52.15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52.15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52.15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43.9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2" ht="53.45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2" ht="9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2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2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3413554073.8371301</v>
      </c>
      <c r="K100" s="176"/>
      <c r="L100" s="452"/>
      <c r="M100" s="102">
        <f>SUM(M101:M107)</f>
        <v>583524024.3900001</v>
      </c>
      <c r="N100" s="176"/>
      <c r="O100" s="263"/>
      <c r="P100" s="405">
        <f>SUM(P101:P107)</f>
        <v>1800571430.5</v>
      </c>
      <c r="Q100" s="176"/>
      <c r="R100" s="191"/>
      <c r="S100" s="405">
        <f>SUM(S101:S107)</f>
        <v>2384095454.8900003</v>
      </c>
      <c r="T100" s="264"/>
      <c r="V100" s="495">
        <f>+S100-J100</f>
        <v>-1029458618.9471297</v>
      </c>
    </row>
    <row r="101" spans="2:22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3708.2799999999997</v>
      </c>
      <c r="J101" s="89">
        <f>+I101*F101</f>
        <v>330607995.12</v>
      </c>
      <c r="K101" s="176"/>
      <c r="L101" s="371">
        <v>805.76</v>
      </c>
      <c r="M101" s="199">
        <f t="shared" ref="M101:M107" si="21">+(L101)*F101</f>
        <v>71836727.040000007</v>
      </c>
      <c r="N101" s="176"/>
      <c r="O101" s="218">
        <v>1658.6800000000003</v>
      </c>
      <c r="P101" s="199">
        <f t="shared" ref="P101:P107" si="22">+O101*F101</f>
        <v>147877956.72000003</v>
      </c>
      <c r="Q101" s="176"/>
      <c r="R101" s="244">
        <f>+L101+O101</f>
        <v>2464.4400000000005</v>
      </c>
      <c r="S101" s="216">
        <f t="shared" ref="S101:S107" si="23">+R101*F101</f>
        <v>219714683.76000005</v>
      </c>
      <c r="T101" s="267">
        <f>+S101/J101</f>
        <v>0.66457764785830642</v>
      </c>
    </row>
    <row r="102" spans="2:22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3606.3199999999997</v>
      </c>
      <c r="J102" s="90">
        <f>+I102*F102</f>
        <v>291758500.63999999</v>
      </c>
      <c r="K102" s="176"/>
      <c r="L102" s="347">
        <v>694.21</v>
      </c>
      <c r="M102" s="200">
        <f t="shared" si="21"/>
        <v>56162977.420000002</v>
      </c>
      <c r="N102" s="176"/>
      <c r="O102" s="218">
        <v>1665.4499999999998</v>
      </c>
      <c r="P102" s="200">
        <f t="shared" si="22"/>
        <v>134738235.89999998</v>
      </c>
      <c r="Q102" s="176"/>
      <c r="R102" s="218">
        <f t="shared" ref="R102:R107" si="24">+L102+O102</f>
        <v>2359.66</v>
      </c>
      <c r="S102" s="202">
        <f t="shared" si="23"/>
        <v>190901213.31999999</v>
      </c>
      <c r="T102" s="203">
        <f>+S102/J102</f>
        <v>0.65431242929080058</v>
      </c>
    </row>
    <row r="103" spans="2:22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24031.390000000003</v>
      </c>
      <c r="J103" s="90">
        <f t="shared" ref="J103:J107" si="25">+I103*F103</f>
        <v>44241788.990000002</v>
      </c>
      <c r="K103" s="176"/>
      <c r="L103" s="347">
        <v>49.27</v>
      </c>
      <c r="M103" s="200">
        <f t="shared" si="21"/>
        <v>90706.07</v>
      </c>
      <c r="N103" s="176"/>
      <c r="O103" s="218">
        <v>23982.120000000003</v>
      </c>
      <c r="P103" s="200">
        <f t="shared" si="22"/>
        <v>44151082.920000002</v>
      </c>
      <c r="Q103" s="176"/>
      <c r="R103" s="218">
        <f t="shared" si="24"/>
        <v>24031.390000000003</v>
      </c>
      <c r="S103" s="202">
        <f t="shared" si="23"/>
        <v>44241788.990000002</v>
      </c>
      <c r="T103" s="203">
        <f>+S103/J103</f>
        <v>1</v>
      </c>
    </row>
    <row r="104" spans="2:22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3377.0958150000001</v>
      </c>
      <c r="J104" s="90">
        <f t="shared" si="25"/>
        <v>242651088.49938002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4"/>
        <v>2692.14</v>
      </c>
      <c r="S104" s="202">
        <f t="shared" si="23"/>
        <v>193435643.28</v>
      </c>
      <c r="T104" s="203">
        <f t="shared" ref="T104:T106" si="26">+S104/J104</f>
        <v>0.79717607893810971</v>
      </c>
    </row>
    <row r="105" spans="2:22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3604.708275</v>
      </c>
      <c r="J105" s="90">
        <f t="shared" si="25"/>
        <v>2359678083.8977499</v>
      </c>
      <c r="K105" s="176"/>
      <c r="L105" s="347">
        <v>691.94</v>
      </c>
      <c r="M105" s="200">
        <f t="shared" si="21"/>
        <v>452950843.40000004</v>
      </c>
      <c r="N105" s="176"/>
      <c r="O105" s="218">
        <v>1813.17</v>
      </c>
      <c r="P105" s="200">
        <f t="shared" si="22"/>
        <v>1186919213.7</v>
      </c>
      <c r="Q105" s="176"/>
      <c r="R105" s="218">
        <f>+L105+O105</f>
        <v>2505.11</v>
      </c>
      <c r="S105" s="202">
        <f t="shared" si="23"/>
        <v>1639870057.1000001</v>
      </c>
      <c r="T105" s="203">
        <f t="shared" si="26"/>
        <v>0.69495498911073472</v>
      </c>
    </row>
    <row r="106" spans="2:22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5704.67</v>
      </c>
      <c r="J106" s="90">
        <f t="shared" si="25"/>
        <v>93585111.349999994</v>
      </c>
      <c r="K106" s="176"/>
      <c r="L106" s="347">
        <v>121.9</v>
      </c>
      <c r="M106" s="200">
        <f t="shared" si="21"/>
        <v>1999769.5</v>
      </c>
      <c r="N106" s="176"/>
      <c r="O106" s="218">
        <v>3732.82</v>
      </c>
      <c r="P106" s="200">
        <f t="shared" si="22"/>
        <v>61236912.100000001</v>
      </c>
      <c r="Q106" s="176"/>
      <c r="R106" s="218">
        <f t="shared" si="24"/>
        <v>3854.7200000000003</v>
      </c>
      <c r="S106" s="202">
        <f t="shared" si="23"/>
        <v>63236681.600000001</v>
      </c>
      <c r="T106" s="203">
        <f t="shared" si="26"/>
        <v>0.67571305614522847</v>
      </c>
    </row>
    <row r="107" spans="2:22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5"/>
        <v>51031505.340000004</v>
      </c>
      <c r="K107" s="176"/>
      <c r="L107" s="210">
        <v>307.83999999999997</v>
      </c>
      <c r="M107" s="208">
        <f t="shared" si="21"/>
        <v>483000.95999999996</v>
      </c>
      <c r="N107" s="176"/>
      <c r="O107" s="237">
        <v>20530.52</v>
      </c>
      <c r="P107" s="208">
        <f t="shared" si="22"/>
        <v>32212385.879999999</v>
      </c>
      <c r="Q107" s="176"/>
      <c r="R107" s="237">
        <f t="shared" si="24"/>
        <v>20838.36</v>
      </c>
      <c r="S107" s="259">
        <f t="shared" si="23"/>
        <v>32695386.84</v>
      </c>
      <c r="T107" s="213">
        <f>+S107/J107</f>
        <v>0.6406902289510239</v>
      </c>
    </row>
    <row r="108" spans="2:22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2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2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63735140.559999935</v>
      </c>
      <c r="K110" s="176"/>
      <c r="L110" s="454"/>
      <c r="M110" s="269">
        <f>SUM(M111:M117)</f>
        <v>0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60461924.120000005</v>
      </c>
      <c r="T110" s="476"/>
      <c r="V110" s="495">
        <f>+S110-J110</f>
        <v>-3273216.4399999306</v>
      </c>
    </row>
    <row r="111" spans="2:22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7">+E111*F111</f>
        <v>184947048</v>
      </c>
      <c r="H111" s="176"/>
      <c r="I111" s="382">
        <v>1</v>
      </c>
      <c r="J111" s="273">
        <f>+I111*F111</f>
        <v>71852</v>
      </c>
      <c r="K111" s="176"/>
      <c r="L111" s="254"/>
      <c r="M111" s="242">
        <f t="shared" ref="M111:M117" si="28">+(L111)*F111</f>
        <v>0</v>
      </c>
      <c r="N111" s="176"/>
      <c r="O111" s="244">
        <v>0</v>
      </c>
      <c r="P111" s="243">
        <f t="shared" ref="P111:P117" si="29">+O111*F111</f>
        <v>0</v>
      </c>
      <c r="Q111" s="176"/>
      <c r="R111" s="244">
        <f>+L111+O111</f>
        <v>0</v>
      </c>
      <c r="S111" s="473">
        <f t="shared" ref="S111:S117" si="30">+R111*F111</f>
        <v>0</v>
      </c>
      <c r="T111" s="372">
        <f>+S111/J111</f>
        <v>0</v>
      </c>
    </row>
    <row r="112" spans="2:22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7"/>
        <v>36911250</v>
      </c>
      <c r="H112" s="176"/>
      <c r="I112" s="386">
        <v>12</v>
      </c>
      <c r="J112" s="275">
        <f>+I112*F112</f>
        <v>196860</v>
      </c>
      <c r="K112" s="176"/>
      <c r="L112" s="330"/>
      <c r="M112" s="217">
        <f t="shared" si="28"/>
        <v>0</v>
      </c>
      <c r="N112" s="176"/>
      <c r="O112" s="218">
        <v>10.59</v>
      </c>
      <c r="P112" s="219">
        <f t="shared" si="29"/>
        <v>173728.95</v>
      </c>
      <c r="Q112" s="176"/>
      <c r="R112" s="341">
        <f t="shared" ref="R112:R117" si="31">+L112+O112</f>
        <v>10.59</v>
      </c>
      <c r="S112" s="223">
        <f t="shared" si="30"/>
        <v>173728.95</v>
      </c>
      <c r="T112" s="477">
        <f>+S112/J112</f>
        <v>0.88250000000000006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7"/>
        <v>200596500</v>
      </c>
      <c r="H113" s="176"/>
      <c r="I113" s="386">
        <v>1</v>
      </c>
      <c r="J113" s="275">
        <f t="shared" ref="J113:J117" si="32">+I113*F113</f>
        <v>89154</v>
      </c>
      <c r="K113" s="176"/>
      <c r="L113" s="330"/>
      <c r="M113" s="217">
        <f t="shared" si="28"/>
        <v>0</v>
      </c>
      <c r="N113" s="176"/>
      <c r="O113" s="218">
        <v>0</v>
      </c>
      <c r="P113" s="219">
        <f t="shared" si="29"/>
        <v>0</v>
      </c>
      <c r="Q113" s="176"/>
      <c r="R113" s="341">
        <f t="shared" si="31"/>
        <v>0</v>
      </c>
      <c r="S113" s="223">
        <f t="shared" si="30"/>
        <v>0</v>
      </c>
      <c r="T113" s="477">
        <f t="shared" ref="T113:T116" si="33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7"/>
        <v>67675160</v>
      </c>
      <c r="H114" s="176"/>
      <c r="I114" s="386">
        <v>1</v>
      </c>
      <c r="J114" s="275">
        <f t="shared" si="32"/>
        <v>1841</v>
      </c>
      <c r="K114" s="176"/>
      <c r="L114" s="330"/>
      <c r="M114" s="217">
        <f t="shared" si="28"/>
        <v>0</v>
      </c>
      <c r="N114" s="176"/>
      <c r="O114" s="218">
        <v>0</v>
      </c>
      <c r="P114" s="219">
        <f t="shared" si="29"/>
        <v>0</v>
      </c>
      <c r="Q114" s="176"/>
      <c r="R114" s="341">
        <f t="shared" si="31"/>
        <v>0</v>
      </c>
      <c r="S114" s="223">
        <f t="shared" si="30"/>
        <v>0</v>
      </c>
      <c r="T114" s="477">
        <f t="shared" si="33"/>
        <v>0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7"/>
        <v>1358503146</v>
      </c>
      <c r="H115" s="176"/>
      <c r="I115" s="386">
        <v>118.63999999999987</v>
      </c>
      <c r="J115" s="275">
        <f t="shared" si="32"/>
        <v>62615700.559999935</v>
      </c>
      <c r="K115" s="176"/>
      <c r="L115" s="330"/>
      <c r="M115" s="217">
        <f t="shared" si="28"/>
        <v>0</v>
      </c>
      <c r="N115" s="176"/>
      <c r="O115" s="276">
        <v>114.23</v>
      </c>
      <c r="P115" s="200">
        <f t="shared" si="29"/>
        <v>60288195.170000002</v>
      </c>
      <c r="Q115" s="176"/>
      <c r="R115" s="341">
        <f t="shared" si="31"/>
        <v>114.23</v>
      </c>
      <c r="S115" s="222">
        <f t="shared" si="30"/>
        <v>60288195.170000002</v>
      </c>
      <c r="T115" s="477">
        <f t="shared" si="33"/>
        <v>0.96282872555630583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7"/>
        <v>654610</v>
      </c>
      <c r="H116" s="176"/>
      <c r="I116" s="386">
        <v>1</v>
      </c>
      <c r="J116" s="275">
        <f t="shared" si="32"/>
        <v>654610</v>
      </c>
      <c r="K116" s="176"/>
      <c r="L116" s="330"/>
      <c r="M116" s="217">
        <f t="shared" si="28"/>
        <v>0</v>
      </c>
      <c r="N116" s="176"/>
      <c r="O116" s="218">
        <v>0</v>
      </c>
      <c r="P116" s="219">
        <f t="shared" si="29"/>
        <v>0</v>
      </c>
      <c r="Q116" s="176"/>
      <c r="R116" s="341">
        <f t="shared" si="31"/>
        <v>0</v>
      </c>
      <c r="S116" s="223">
        <f t="shared" si="30"/>
        <v>0</v>
      </c>
      <c r="T116" s="477">
        <f t="shared" si="33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7"/>
        <v>1569</v>
      </c>
      <c r="H117" s="176"/>
      <c r="I117" s="387">
        <v>67</v>
      </c>
      <c r="J117" s="278">
        <f t="shared" si="32"/>
        <v>105123</v>
      </c>
      <c r="K117" s="176"/>
      <c r="L117" s="428"/>
      <c r="M117" s="236">
        <f t="shared" si="28"/>
        <v>0</v>
      </c>
      <c r="N117" s="176"/>
      <c r="O117" s="237">
        <v>0</v>
      </c>
      <c r="P117" s="211">
        <f t="shared" si="29"/>
        <v>0</v>
      </c>
      <c r="Q117" s="176"/>
      <c r="R117" s="344">
        <f t="shared" si="31"/>
        <v>0</v>
      </c>
      <c r="S117" s="238">
        <f t="shared" si="30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1176881388.4055603</v>
      </c>
      <c r="K120" s="479"/>
      <c r="L120" s="455"/>
      <c r="M120" s="280">
        <f>SUM(M121:M133)</f>
        <v>0</v>
      </c>
      <c r="N120" s="176"/>
      <c r="O120" s="263"/>
      <c r="P120" s="405">
        <f>SUM(P121:P133)</f>
        <v>84828737.680000007</v>
      </c>
      <c r="Q120" s="176"/>
      <c r="R120" s="474"/>
      <c r="S120" s="475">
        <f>SUM(S121:S133)</f>
        <v>84828737.680000007</v>
      </c>
      <c r="T120" s="476"/>
      <c r="V120" s="495">
        <f>+S120-J120</f>
        <v>-1092052650.7255602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4">+E121*F121</f>
        <v>27340000</v>
      </c>
      <c r="H121" s="176"/>
      <c r="I121" s="401">
        <v>500</v>
      </c>
      <c r="J121" s="281">
        <f>+I121*F121</f>
        <v>27340000</v>
      </c>
      <c r="K121" s="266"/>
      <c r="L121" s="254"/>
      <c r="M121" s="242">
        <f t="shared" ref="M121:M133" si="35">+(L121)*F121</f>
        <v>0</v>
      </c>
      <c r="N121" s="176"/>
      <c r="O121" s="244">
        <v>0</v>
      </c>
      <c r="P121" s="219">
        <f t="shared" ref="P121:P133" si="36">+O121*F121</f>
        <v>0</v>
      </c>
      <c r="Q121" s="176"/>
      <c r="R121" s="244">
        <f>+L121+O121</f>
        <v>0</v>
      </c>
      <c r="S121" s="473">
        <f t="shared" ref="S121:S133" si="37">+R121*F121</f>
        <v>0</v>
      </c>
      <c r="T121" s="372">
        <f>+S121/J121</f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4"/>
        <v>576295840</v>
      </c>
      <c r="H122" s="176"/>
      <c r="I122" s="385">
        <v>8907.2000000000007</v>
      </c>
      <c r="J122" s="105">
        <f>+I122*F122</f>
        <v>576295840</v>
      </c>
      <c r="K122" s="266"/>
      <c r="L122" s="330"/>
      <c r="M122" s="217">
        <f t="shared" si="35"/>
        <v>0</v>
      </c>
      <c r="N122" s="176"/>
      <c r="O122" s="218">
        <v>0</v>
      </c>
      <c r="P122" s="219">
        <f t="shared" si="36"/>
        <v>0</v>
      </c>
      <c r="Q122" s="176"/>
      <c r="R122" s="341">
        <f t="shared" ref="R122:R133" si="38">+L122+O122</f>
        <v>0</v>
      </c>
      <c r="S122" s="223">
        <f t="shared" si="37"/>
        <v>0</v>
      </c>
      <c r="T122" s="477">
        <f>+S122/J122</f>
        <v>0</v>
      </c>
    </row>
    <row r="123" spans="2:22" ht="111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4"/>
        <v>102466684</v>
      </c>
      <c r="H123" s="176"/>
      <c r="I123" s="385">
        <v>1583.72</v>
      </c>
      <c r="J123" s="105">
        <f t="shared" ref="J123:J133" si="39">+I123*F123</f>
        <v>102466684</v>
      </c>
      <c r="K123" s="266"/>
      <c r="L123" s="330"/>
      <c r="M123" s="217">
        <f t="shared" si="35"/>
        <v>0</v>
      </c>
      <c r="N123" s="176"/>
      <c r="O123" s="218">
        <v>25.8</v>
      </c>
      <c r="P123" s="219">
        <f t="shared" si="36"/>
        <v>1669260</v>
      </c>
      <c r="Q123" s="176"/>
      <c r="R123" s="341">
        <f t="shared" si="38"/>
        <v>25.8</v>
      </c>
      <c r="S123" s="223">
        <f t="shared" si="37"/>
        <v>1669260</v>
      </c>
      <c r="T123" s="477">
        <f t="shared" ref="T123:T132" si="40">+S123/J123</f>
        <v>1.6290758467405856E-2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4"/>
        <v>38600043.180000007</v>
      </c>
      <c r="H124" s="176"/>
      <c r="I124" s="385">
        <v>583.62000000000012</v>
      </c>
      <c r="J124" s="105">
        <f t="shared" si="39"/>
        <v>38600043.180000007</v>
      </c>
      <c r="K124" s="266"/>
      <c r="L124" s="330"/>
      <c r="M124" s="217">
        <f t="shared" si="35"/>
        <v>0</v>
      </c>
      <c r="N124" s="176"/>
      <c r="O124" s="218">
        <v>0</v>
      </c>
      <c r="P124" s="219">
        <f t="shared" si="36"/>
        <v>0</v>
      </c>
      <c r="Q124" s="176"/>
      <c r="R124" s="341">
        <f t="shared" si="38"/>
        <v>0</v>
      </c>
      <c r="S124" s="223">
        <f t="shared" si="37"/>
        <v>0</v>
      </c>
      <c r="T124" s="477">
        <f t="shared" si="40"/>
        <v>0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4"/>
        <v>8214463.7999999989</v>
      </c>
      <c r="H125" s="176"/>
      <c r="I125" s="385">
        <v>124.19999999999999</v>
      </c>
      <c r="J125" s="105">
        <f t="shared" si="39"/>
        <v>8214463.7999999989</v>
      </c>
      <c r="K125" s="266"/>
      <c r="L125" s="330"/>
      <c r="M125" s="217">
        <f t="shared" si="35"/>
        <v>0</v>
      </c>
      <c r="N125" s="176"/>
      <c r="O125" s="218">
        <v>0</v>
      </c>
      <c r="P125" s="219">
        <f t="shared" si="36"/>
        <v>0</v>
      </c>
      <c r="Q125" s="176"/>
      <c r="R125" s="341">
        <f t="shared" si="38"/>
        <v>0</v>
      </c>
      <c r="S125" s="223">
        <f t="shared" si="37"/>
        <v>0</v>
      </c>
      <c r="T125" s="477">
        <f t="shared" si="40"/>
        <v>0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4"/>
        <v>87502400</v>
      </c>
      <c r="H126" s="176"/>
      <c r="I126" s="385">
        <v>103.2218798108612</v>
      </c>
      <c r="J126" s="105">
        <f t="shared" si="39"/>
        <v>11290202.769952375</v>
      </c>
      <c r="K126" s="266"/>
      <c r="L126" s="330"/>
      <c r="M126" s="217">
        <f t="shared" si="35"/>
        <v>0</v>
      </c>
      <c r="N126" s="176"/>
      <c r="O126" s="218">
        <v>103.22</v>
      </c>
      <c r="P126" s="219">
        <f t="shared" si="36"/>
        <v>11289997.16</v>
      </c>
      <c r="Q126" s="176"/>
      <c r="R126" s="341">
        <f t="shared" si="38"/>
        <v>103.22</v>
      </c>
      <c r="S126" s="223">
        <f t="shared" si="37"/>
        <v>11289997.16</v>
      </c>
      <c r="T126" s="477">
        <f t="shared" si="40"/>
        <v>0.99998178863953424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4"/>
        <v>144160000</v>
      </c>
      <c r="H127" s="176"/>
      <c r="I127" s="385">
        <v>2000</v>
      </c>
      <c r="J127" s="105">
        <f t="shared" si="39"/>
        <v>144160000</v>
      </c>
      <c r="K127" s="266"/>
      <c r="L127" s="330"/>
      <c r="M127" s="217">
        <f t="shared" si="35"/>
        <v>0</v>
      </c>
      <c r="N127" s="176"/>
      <c r="O127" s="218">
        <v>354.25</v>
      </c>
      <c r="P127" s="219">
        <f t="shared" si="36"/>
        <v>25534340</v>
      </c>
      <c r="Q127" s="176"/>
      <c r="R127" s="341">
        <f t="shared" si="38"/>
        <v>354.25</v>
      </c>
      <c r="S127" s="223">
        <f t="shared" si="37"/>
        <v>25534340</v>
      </c>
      <c r="T127" s="477">
        <f t="shared" si="40"/>
        <v>0.177125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4"/>
        <v>13124000</v>
      </c>
      <c r="H128" s="176"/>
      <c r="I128" s="385">
        <v>0</v>
      </c>
      <c r="J128" s="105">
        <f t="shared" si="39"/>
        <v>0</v>
      </c>
      <c r="K128" s="266"/>
      <c r="L128" s="330"/>
      <c r="M128" s="217">
        <f t="shared" si="35"/>
        <v>0</v>
      </c>
      <c r="N128" s="176"/>
      <c r="O128" s="218">
        <v>0</v>
      </c>
      <c r="P128" s="219">
        <f t="shared" si="36"/>
        <v>0</v>
      </c>
      <c r="Q128" s="176"/>
      <c r="R128" s="341">
        <f t="shared" si="38"/>
        <v>0</v>
      </c>
      <c r="S128" s="223">
        <f t="shared" si="37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4"/>
        <v>7531200</v>
      </c>
      <c r="H129" s="176"/>
      <c r="I129" s="385">
        <v>29379.5</v>
      </c>
      <c r="J129" s="105">
        <f t="shared" si="39"/>
        <v>46096435.5</v>
      </c>
      <c r="K129" s="266"/>
      <c r="L129" s="330"/>
      <c r="M129" s="219">
        <f t="shared" si="35"/>
        <v>0</v>
      </c>
      <c r="N129" s="176"/>
      <c r="O129" s="218">
        <v>119.79</v>
      </c>
      <c r="P129" s="219">
        <f t="shared" si="36"/>
        <v>187950.51</v>
      </c>
      <c r="Q129" s="176"/>
      <c r="R129" s="341">
        <f t="shared" si="38"/>
        <v>119.79</v>
      </c>
      <c r="S129" s="223">
        <f t="shared" si="37"/>
        <v>187950.51</v>
      </c>
      <c r="T129" s="477">
        <f t="shared" si="40"/>
        <v>4.0773328341190285E-3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4"/>
        <v>104844342</v>
      </c>
      <c r="H130" s="176"/>
      <c r="I130" s="385">
        <v>134</v>
      </c>
      <c r="J130" s="105">
        <f t="shared" si="39"/>
        <v>11385042</v>
      </c>
      <c r="K130" s="266"/>
      <c r="L130" s="330"/>
      <c r="M130" s="217">
        <f t="shared" si="35"/>
        <v>0</v>
      </c>
      <c r="N130" s="176"/>
      <c r="O130" s="218">
        <v>0</v>
      </c>
      <c r="P130" s="219">
        <f t="shared" si="36"/>
        <v>0</v>
      </c>
      <c r="Q130" s="176"/>
      <c r="R130" s="341">
        <f t="shared" si="38"/>
        <v>0</v>
      </c>
      <c r="S130" s="223">
        <f t="shared" si="37"/>
        <v>0</v>
      </c>
      <c r="T130" s="477">
        <f t="shared" si="40"/>
        <v>0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4"/>
        <v>250922197.76249999</v>
      </c>
      <c r="H131" s="176"/>
      <c r="I131" s="385">
        <v>9308.7095861900525</v>
      </c>
      <c r="J131" s="105">
        <f t="shared" si="39"/>
        <v>130964235.16810785</v>
      </c>
      <c r="K131" s="266"/>
      <c r="L131" s="330"/>
      <c r="M131" s="217">
        <f t="shared" si="35"/>
        <v>0</v>
      </c>
      <c r="N131" s="176"/>
      <c r="O131" s="218">
        <v>118.5</v>
      </c>
      <c r="P131" s="219">
        <f t="shared" si="36"/>
        <v>1667176.5</v>
      </c>
      <c r="Q131" s="176"/>
      <c r="R131" s="341">
        <f t="shared" si="38"/>
        <v>118.5</v>
      </c>
      <c r="S131" s="223">
        <f t="shared" si="37"/>
        <v>1667176.5</v>
      </c>
      <c r="T131" s="477">
        <f t="shared" si="40"/>
        <v>1.2730013639677922E-2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4"/>
        <v>175551012.33749998</v>
      </c>
      <c r="H132" s="176"/>
      <c r="I132" s="385">
        <v>3999.9974999999995</v>
      </c>
      <c r="J132" s="105">
        <f t="shared" si="39"/>
        <v>65619958.98749999</v>
      </c>
      <c r="K132" s="266"/>
      <c r="L132" s="330"/>
      <c r="M132" s="217">
        <f t="shared" si="35"/>
        <v>0</v>
      </c>
      <c r="N132" s="176"/>
      <c r="O132" s="218">
        <v>2042.3100000000002</v>
      </c>
      <c r="P132" s="219">
        <f t="shared" si="36"/>
        <v>33504095.550000004</v>
      </c>
      <c r="Q132" s="176"/>
      <c r="R132" s="341">
        <f t="shared" si="38"/>
        <v>2042.3100000000002</v>
      </c>
      <c r="S132" s="223">
        <f t="shared" si="37"/>
        <v>33504095.550000004</v>
      </c>
      <c r="T132" s="477">
        <f t="shared" si="40"/>
        <v>0.51057781911113709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4"/>
        <v>14448483</v>
      </c>
      <c r="H133" s="176"/>
      <c r="I133" s="388">
        <v>469</v>
      </c>
      <c r="J133" s="402">
        <f t="shared" si="39"/>
        <v>14448483</v>
      </c>
      <c r="K133" s="266"/>
      <c r="L133" s="428"/>
      <c r="M133" s="211">
        <f t="shared" si="35"/>
        <v>0</v>
      </c>
      <c r="N133" s="176"/>
      <c r="O133" s="237">
        <v>356.28000000000003</v>
      </c>
      <c r="P133" s="211">
        <f t="shared" si="36"/>
        <v>10975917.960000001</v>
      </c>
      <c r="Q133" s="176"/>
      <c r="R133" s="344">
        <f t="shared" si="38"/>
        <v>356.28000000000003</v>
      </c>
      <c r="S133" s="238">
        <f t="shared" si="37"/>
        <v>10975917.960000001</v>
      </c>
      <c r="T133" s="345">
        <f>+S133/J133</f>
        <v>0.75965884861407251</v>
      </c>
    </row>
    <row r="134" spans="2:22" ht="12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4.1500000000000004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344534408.30999362</v>
      </c>
      <c r="L136" s="455"/>
      <c r="M136" s="405">
        <f>SUM(M137:M146)</f>
        <v>30023988.200000003</v>
      </c>
      <c r="O136" s="263"/>
      <c r="P136" s="405">
        <f>SUM(P137:P146)</f>
        <v>100331548.22000001</v>
      </c>
      <c r="R136" s="474"/>
      <c r="S136" s="475">
        <f>SUM(S137:S146)</f>
        <v>130355536.42</v>
      </c>
      <c r="T136" s="476"/>
      <c r="V136" s="495">
        <f>+S136-J136</f>
        <v>-214178871.88999361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1">+E137*F137</f>
        <v>2378900</v>
      </c>
      <c r="I137" s="371">
        <v>100</v>
      </c>
      <c r="J137" s="95">
        <f>+I137*F137</f>
        <v>2378900</v>
      </c>
      <c r="L137" s="382"/>
      <c r="M137" s="473">
        <f t="shared" ref="M137:M146" si="42">+(L137)*F137</f>
        <v>0</v>
      </c>
      <c r="O137" s="244">
        <v>100</v>
      </c>
      <c r="P137" s="219">
        <f t="shared" ref="P137:P146" si="43">+O137*F137</f>
        <v>2378900</v>
      </c>
      <c r="R137" s="244">
        <f>+L137+O137</f>
        <v>100</v>
      </c>
      <c r="S137" s="473">
        <f t="shared" ref="S137:S146" si="44">+R137*F137</f>
        <v>2378900</v>
      </c>
      <c r="T137" s="372">
        <f>+S137/J137</f>
        <v>1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1"/>
        <v>150998293.59999999</v>
      </c>
      <c r="I138" s="374">
        <v>3029.6</v>
      </c>
      <c r="J138" s="96">
        <f>+I138*F138</f>
        <v>150998293.59999999</v>
      </c>
      <c r="L138" s="347">
        <v>520.20000000000005</v>
      </c>
      <c r="M138" s="219">
        <f t="shared" si="42"/>
        <v>25927288.200000003</v>
      </c>
      <c r="O138" s="218">
        <v>1659</v>
      </c>
      <c r="P138" s="219">
        <f t="shared" si="43"/>
        <v>82686219</v>
      </c>
      <c r="R138" s="341">
        <f t="shared" ref="R138:R146" si="45">+L138+O138</f>
        <v>2179.1999999999998</v>
      </c>
      <c r="S138" s="223">
        <f t="shared" si="44"/>
        <v>108613507.19999999</v>
      </c>
      <c r="T138" s="477">
        <f>+S138/J138</f>
        <v>0.71930287826775807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1"/>
        <v>4096700</v>
      </c>
      <c r="I139" s="374">
        <v>100</v>
      </c>
      <c r="J139" s="96">
        <f t="shared" ref="J139:J146" si="46">+I139*F139</f>
        <v>4096700</v>
      </c>
      <c r="L139" s="347">
        <v>100</v>
      </c>
      <c r="M139" s="219">
        <f t="shared" si="42"/>
        <v>4096700</v>
      </c>
      <c r="O139" s="218">
        <v>0</v>
      </c>
      <c r="P139" s="219">
        <f t="shared" si="43"/>
        <v>0</v>
      </c>
      <c r="R139" s="341">
        <f t="shared" si="45"/>
        <v>100</v>
      </c>
      <c r="S139" s="223">
        <f t="shared" si="44"/>
        <v>4096700</v>
      </c>
      <c r="T139" s="477">
        <f t="shared" ref="T139:T145" si="47">+S139/J139</f>
        <v>1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1"/>
        <v>305456832.24000007</v>
      </c>
      <c r="I140" s="374">
        <v>6099.1550340956755</v>
      </c>
      <c r="J140" s="96">
        <f t="shared" si="46"/>
        <v>166360552.70999366</v>
      </c>
      <c r="L140" s="330"/>
      <c r="M140" s="217">
        <f t="shared" si="42"/>
        <v>0</v>
      </c>
      <c r="O140" s="218">
        <v>544.82000000000005</v>
      </c>
      <c r="P140" s="219">
        <f t="shared" si="43"/>
        <v>14860510.320000002</v>
      </c>
      <c r="R140" s="341">
        <f t="shared" si="45"/>
        <v>544.82000000000005</v>
      </c>
      <c r="S140" s="223">
        <f t="shared" si="44"/>
        <v>14860510.320000002</v>
      </c>
      <c r="T140" s="477">
        <f t="shared" si="47"/>
        <v>8.9327127602812403E-2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1"/>
        <v>8301000</v>
      </c>
      <c r="I141" s="374">
        <v>300</v>
      </c>
      <c r="J141" s="96">
        <f t="shared" si="46"/>
        <v>8301000</v>
      </c>
      <c r="L141" s="330"/>
      <c r="M141" s="217">
        <f t="shared" si="42"/>
        <v>0</v>
      </c>
      <c r="O141" s="218">
        <v>14.67</v>
      </c>
      <c r="P141" s="219">
        <f t="shared" si="43"/>
        <v>405918.9</v>
      </c>
      <c r="R141" s="341">
        <f t="shared" si="45"/>
        <v>14.67</v>
      </c>
      <c r="S141" s="223">
        <f t="shared" si="44"/>
        <v>405918.9</v>
      </c>
      <c r="T141" s="477">
        <f t="shared" si="47"/>
        <v>4.8900000000000006E-2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1"/>
        <v>10120720</v>
      </c>
      <c r="I142" s="374">
        <v>1</v>
      </c>
      <c r="J142" s="96">
        <f t="shared" si="46"/>
        <v>253018</v>
      </c>
      <c r="L142" s="330"/>
      <c r="M142" s="217">
        <f t="shared" si="42"/>
        <v>0</v>
      </c>
      <c r="O142" s="218">
        <v>0</v>
      </c>
      <c r="P142" s="219">
        <f t="shared" si="43"/>
        <v>0</v>
      </c>
      <c r="R142" s="341">
        <f t="shared" si="45"/>
        <v>0</v>
      </c>
      <c r="S142" s="223">
        <f t="shared" si="44"/>
        <v>0</v>
      </c>
      <c r="T142" s="477">
        <f t="shared" si="47"/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1"/>
        <v>26957379</v>
      </c>
      <c r="I143" s="374">
        <v>1</v>
      </c>
      <c r="J143" s="96">
        <f t="shared" si="46"/>
        <v>155823</v>
      </c>
      <c r="L143" s="330"/>
      <c r="M143" s="217">
        <f t="shared" si="42"/>
        <v>0</v>
      </c>
      <c r="O143" s="218">
        <v>0</v>
      </c>
      <c r="P143" s="219">
        <f t="shared" si="43"/>
        <v>0</v>
      </c>
      <c r="R143" s="341">
        <f t="shared" si="45"/>
        <v>0</v>
      </c>
      <c r="S143" s="223">
        <f t="shared" si="44"/>
        <v>0</v>
      </c>
      <c r="T143" s="477">
        <f t="shared" si="47"/>
        <v>0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1"/>
        <v>4365570</v>
      </c>
      <c r="I144" s="374">
        <v>30</v>
      </c>
      <c r="J144" s="96">
        <f t="shared" si="46"/>
        <v>4365570</v>
      </c>
      <c r="L144" s="330"/>
      <c r="M144" s="217">
        <f t="shared" si="42"/>
        <v>0</v>
      </c>
      <c r="O144" s="218">
        <v>0</v>
      </c>
      <c r="P144" s="219">
        <f t="shared" si="43"/>
        <v>0</v>
      </c>
      <c r="R144" s="341">
        <f t="shared" si="45"/>
        <v>0</v>
      </c>
      <c r="S144" s="223">
        <f t="shared" si="44"/>
        <v>0</v>
      </c>
      <c r="T144" s="477">
        <f t="shared" si="47"/>
        <v>0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1"/>
        <v>97403395.049999997</v>
      </c>
      <c r="I145" s="374">
        <v>1</v>
      </c>
      <c r="J145" s="96">
        <f t="shared" si="46"/>
        <v>54951</v>
      </c>
      <c r="L145" s="330"/>
      <c r="M145" s="217">
        <f t="shared" si="42"/>
        <v>0</v>
      </c>
      <c r="O145" s="218">
        <v>0</v>
      </c>
      <c r="P145" s="219">
        <f t="shared" si="43"/>
        <v>0</v>
      </c>
      <c r="R145" s="341">
        <f t="shared" si="45"/>
        <v>0</v>
      </c>
      <c r="S145" s="223">
        <f t="shared" si="44"/>
        <v>0</v>
      </c>
      <c r="T145" s="477">
        <f t="shared" si="47"/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1"/>
        <v>7569600</v>
      </c>
      <c r="I146" s="375">
        <v>200</v>
      </c>
      <c r="J146" s="97">
        <f t="shared" si="46"/>
        <v>7569600</v>
      </c>
      <c r="L146" s="428"/>
      <c r="M146" s="236">
        <f t="shared" si="42"/>
        <v>0</v>
      </c>
      <c r="O146" s="237">
        <v>0</v>
      </c>
      <c r="P146" s="211">
        <f t="shared" si="43"/>
        <v>0</v>
      </c>
      <c r="R146" s="344">
        <f t="shared" si="45"/>
        <v>0</v>
      </c>
      <c r="S146" s="238">
        <f t="shared" si="44"/>
        <v>0</v>
      </c>
      <c r="T146" s="345">
        <f>+S146/J146</f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98499616.900000006</v>
      </c>
      <c r="L149" s="455"/>
      <c r="M149" s="269">
        <f>SUM(M150:M157)</f>
        <v>0</v>
      </c>
      <c r="O149" s="263"/>
      <c r="P149" s="405">
        <f>SUM(P150:P157)</f>
        <v>68865704</v>
      </c>
      <c r="R149" s="474"/>
      <c r="S149" s="475">
        <f>SUM(S150:S157)</f>
        <v>68865704</v>
      </c>
      <c r="T149" s="476"/>
      <c r="V149" s="495">
        <f>+S149-J149</f>
        <v>-29633912.900000006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48">+E150*F150</f>
        <v>11711040</v>
      </c>
      <c r="I150" s="371">
        <v>30</v>
      </c>
      <c r="J150" s="273">
        <f>+I150*F150</f>
        <v>11711040</v>
      </c>
      <c r="L150" s="254"/>
      <c r="M150" s="242">
        <f t="shared" ref="M150:M157" si="49">+(L150)*F150</f>
        <v>0</v>
      </c>
      <c r="O150" s="244">
        <v>0</v>
      </c>
      <c r="P150" s="219">
        <f t="shared" ref="P150:P157" si="50">+O150*F150</f>
        <v>0</v>
      </c>
      <c r="R150" s="244">
        <f>+L150+O150</f>
        <v>0</v>
      </c>
      <c r="S150" s="245">
        <f t="shared" ref="S150:S157" si="51">+R150*F150</f>
        <v>0</v>
      </c>
      <c r="T150" s="372">
        <f>+S150/J150</f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48"/>
        <v>5090100</v>
      </c>
      <c r="I151" s="374">
        <v>127.74</v>
      </c>
      <c r="J151" s="403">
        <f>+I151*F151</f>
        <v>10836822.9</v>
      </c>
      <c r="L151" s="330"/>
      <c r="M151" s="217">
        <f t="shared" si="49"/>
        <v>0</v>
      </c>
      <c r="O151" s="218">
        <v>0</v>
      </c>
      <c r="P151" s="219">
        <f t="shared" si="50"/>
        <v>0</v>
      </c>
      <c r="R151" s="341">
        <f t="shared" ref="R151:R157" si="52">+L151+O151</f>
        <v>0</v>
      </c>
      <c r="S151" s="220">
        <f t="shared" si="51"/>
        <v>0</v>
      </c>
      <c r="T151" s="477">
        <f>+S151/J151</f>
        <v>0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48"/>
        <v>42501264</v>
      </c>
      <c r="I152" s="374">
        <v>43</v>
      </c>
      <c r="J152" s="403">
        <f t="shared" ref="J152:J157" si="53">+I152*F152</f>
        <v>38074049</v>
      </c>
      <c r="L152" s="347"/>
      <c r="M152" s="217">
        <f t="shared" si="49"/>
        <v>0</v>
      </c>
      <c r="O152" s="218">
        <v>43</v>
      </c>
      <c r="P152" s="200">
        <f t="shared" si="50"/>
        <v>38074049</v>
      </c>
      <c r="R152" s="341">
        <f t="shared" si="52"/>
        <v>43</v>
      </c>
      <c r="S152" s="222">
        <f t="shared" si="51"/>
        <v>38074049</v>
      </c>
      <c r="T152" s="477">
        <f t="shared" ref="T152:T156" si="54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48"/>
        <v>11393520</v>
      </c>
      <c r="I153" s="374">
        <v>40</v>
      </c>
      <c r="J153" s="403">
        <f t="shared" si="53"/>
        <v>11393520</v>
      </c>
      <c r="L153" s="347"/>
      <c r="M153" s="217">
        <f t="shared" si="49"/>
        <v>0</v>
      </c>
      <c r="O153" s="218">
        <v>25</v>
      </c>
      <c r="P153" s="200">
        <f t="shared" si="50"/>
        <v>7120950</v>
      </c>
      <c r="R153" s="341">
        <f t="shared" si="52"/>
        <v>25</v>
      </c>
      <c r="S153" s="222">
        <f t="shared" si="51"/>
        <v>7120950</v>
      </c>
      <c r="T153" s="477">
        <f t="shared" si="54"/>
        <v>0.625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48"/>
        <v>2813480</v>
      </c>
      <c r="I154" s="374">
        <v>20</v>
      </c>
      <c r="J154" s="403">
        <f t="shared" si="53"/>
        <v>2813480</v>
      </c>
      <c r="L154" s="347"/>
      <c r="M154" s="217">
        <f t="shared" si="49"/>
        <v>0</v>
      </c>
      <c r="O154" s="218">
        <v>0</v>
      </c>
      <c r="P154" s="200">
        <f t="shared" si="50"/>
        <v>0</v>
      </c>
      <c r="R154" s="341">
        <f t="shared" si="52"/>
        <v>0</v>
      </c>
      <c r="S154" s="222">
        <f t="shared" si="51"/>
        <v>0</v>
      </c>
      <c r="T154" s="477">
        <f t="shared" si="54"/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48"/>
        <v>14509760</v>
      </c>
      <c r="I155" s="374">
        <v>36</v>
      </c>
      <c r="J155" s="403">
        <f t="shared" si="53"/>
        <v>13058784</v>
      </c>
      <c r="L155" s="347"/>
      <c r="M155" s="217">
        <f t="shared" si="49"/>
        <v>0</v>
      </c>
      <c r="O155" s="218">
        <v>36</v>
      </c>
      <c r="P155" s="200">
        <f t="shared" si="50"/>
        <v>13058784</v>
      </c>
      <c r="R155" s="341">
        <f t="shared" si="52"/>
        <v>36</v>
      </c>
      <c r="S155" s="222">
        <f t="shared" si="51"/>
        <v>13058784</v>
      </c>
      <c r="T155" s="477">
        <f t="shared" si="54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48"/>
        <v>9080400</v>
      </c>
      <c r="I156" s="374">
        <v>40</v>
      </c>
      <c r="J156" s="403">
        <f t="shared" si="53"/>
        <v>9080400</v>
      </c>
      <c r="L156" s="347"/>
      <c r="M156" s="217">
        <f t="shared" si="49"/>
        <v>0</v>
      </c>
      <c r="O156" s="218">
        <v>40</v>
      </c>
      <c r="P156" s="200">
        <f t="shared" si="50"/>
        <v>9080400</v>
      </c>
      <c r="R156" s="341">
        <f t="shared" si="52"/>
        <v>40</v>
      </c>
      <c r="S156" s="222">
        <f t="shared" si="51"/>
        <v>9080400</v>
      </c>
      <c r="T156" s="477">
        <f t="shared" si="54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48"/>
        <v>3403380</v>
      </c>
      <c r="I157" s="375">
        <v>9</v>
      </c>
      <c r="J157" s="404">
        <f t="shared" si="53"/>
        <v>1531521</v>
      </c>
      <c r="L157" s="210"/>
      <c r="M157" s="236">
        <f t="shared" si="49"/>
        <v>0</v>
      </c>
      <c r="O157" s="237">
        <v>9</v>
      </c>
      <c r="P157" s="208">
        <f t="shared" si="50"/>
        <v>1531521</v>
      </c>
      <c r="R157" s="344">
        <f t="shared" si="52"/>
        <v>9</v>
      </c>
      <c r="S157" s="206">
        <f t="shared" si="51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113378016.43999998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  <c r="V159" s="495">
        <f>+S159-J159</f>
        <v>-113378016.43999998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15784.179999999997</v>
      </c>
      <c r="J160" s="95">
        <f>+I160*F160</f>
        <v>84382226.279999986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7827.9199999999983</v>
      </c>
      <c r="J161" s="96">
        <f>+I161*F161</f>
        <v>20924030.159999996</v>
      </c>
      <c r="L161" s="340"/>
      <c r="M161" s="96">
        <f t="shared" ref="M161:M163" si="55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20</v>
      </c>
      <c r="J162" s="96">
        <f t="shared" ref="J162:J163" si="56">+I162*F162</f>
        <v>5344160</v>
      </c>
      <c r="L162" s="340"/>
      <c r="M162" s="96">
        <f t="shared" si="55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300</v>
      </c>
      <c r="J163" s="97">
        <f t="shared" si="56"/>
        <v>2727600</v>
      </c>
      <c r="L163" s="343"/>
      <c r="M163" s="97">
        <f t="shared" si="55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4097672567.7255001</v>
      </c>
      <c r="L166" s="455"/>
      <c r="M166" s="102">
        <f>+M167+M229+M233</f>
        <v>251661153</v>
      </c>
      <c r="O166" s="263"/>
      <c r="P166" s="405">
        <f>+P167+P229+P233</f>
        <v>2586455965.8900194</v>
      </c>
      <c r="R166" s="191"/>
      <c r="S166" s="405">
        <f>+S167+S229+S233</f>
        <v>2838117118.8900194</v>
      </c>
      <c r="T166" s="264">
        <f>+S166/J166</f>
        <v>0.6926168628610988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2518104686.2199998</v>
      </c>
      <c r="L167" s="456"/>
      <c r="M167" s="288">
        <f>+M168+M188</f>
        <v>0</v>
      </c>
      <c r="O167" s="322"/>
      <c r="P167" s="405">
        <f>+P168+P188</f>
        <v>1344094969.53</v>
      </c>
      <c r="R167" s="323"/>
      <c r="S167" s="405">
        <f>+S168+S188</f>
        <v>1344094969.53</v>
      </c>
      <c r="T167" s="289">
        <f>+S167/J167</f>
        <v>0.53377247454618737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925384521.08999991</v>
      </c>
      <c r="R168" s="192"/>
      <c r="S168" s="405">
        <f>SUM(S169:S185)</f>
        <v>925384521.08999991</v>
      </c>
      <c r="T168" s="264">
        <f>+S168/J168</f>
        <v>0.98614243885016206</v>
      </c>
      <c r="V168" s="495">
        <f>+S168-J168</f>
        <v>-13003773.170000076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7">+E169*F169</f>
        <v>29969474.25</v>
      </c>
      <c r="I169" s="371">
        <v>2100</v>
      </c>
      <c r="J169" s="95">
        <f>+I169*F169</f>
        <v>34450500</v>
      </c>
      <c r="L169" s="254"/>
      <c r="M169" s="242">
        <f t="shared" ref="M169:M185" si="58">+(L169)*F169</f>
        <v>0</v>
      </c>
      <c r="O169" s="244">
        <v>1750.12</v>
      </c>
      <c r="P169" s="199">
        <f t="shared" ref="P169:P185" si="59">+O169*F169</f>
        <v>28710718.599999998</v>
      </c>
      <c r="R169" s="244">
        <f>+L169+O169</f>
        <v>1750.12</v>
      </c>
      <c r="S169" s="216">
        <f t="shared" ref="S169:S185" si="60">+R169*F169</f>
        <v>28710718.599999998</v>
      </c>
      <c r="T169" s="246">
        <f>+S169/J169</f>
        <v>0.83339047619047613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7"/>
        <v>17197965.899999999</v>
      </c>
      <c r="I170" s="374">
        <v>11549.999999999998</v>
      </c>
      <c r="J170" s="96">
        <f>+I170*F170</f>
        <v>18121949.999999996</v>
      </c>
      <c r="L170" s="330"/>
      <c r="M170" s="217">
        <f t="shared" si="58"/>
        <v>0</v>
      </c>
      <c r="O170" s="218">
        <v>9625.67</v>
      </c>
      <c r="P170" s="200">
        <f t="shared" si="59"/>
        <v>15102676.23</v>
      </c>
      <c r="R170" s="218">
        <f>+L170+O170</f>
        <v>9625.67</v>
      </c>
      <c r="S170" s="202">
        <f t="shared" si="60"/>
        <v>15102676.23</v>
      </c>
      <c r="T170" s="203">
        <f>+S170/J170</f>
        <v>0.83339134199134224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7"/>
        <v>113668787.54000001</v>
      </c>
      <c r="I171" s="374">
        <v>400</v>
      </c>
      <c r="J171" s="96">
        <f t="shared" ref="J171:J185" si="61">+I171*F171</f>
        <v>30707600</v>
      </c>
      <c r="L171" s="330"/>
      <c r="M171" s="200">
        <f t="shared" si="58"/>
        <v>0</v>
      </c>
      <c r="O171" s="218">
        <v>400</v>
      </c>
      <c r="P171" s="200">
        <f t="shared" si="59"/>
        <v>30707600</v>
      </c>
      <c r="R171" s="218">
        <f t="shared" ref="R171:R184" si="62">+L171+O171</f>
        <v>400</v>
      </c>
      <c r="S171" s="202">
        <f t="shared" si="60"/>
        <v>30707600</v>
      </c>
      <c r="T171" s="203">
        <f t="shared" ref="T171:T184" si="63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7"/>
        <v>283951075.18000001</v>
      </c>
      <c r="I172" s="374">
        <v>170</v>
      </c>
      <c r="J172" s="96">
        <f t="shared" si="61"/>
        <v>234067220</v>
      </c>
      <c r="L172" s="330"/>
      <c r="M172" s="217">
        <f t="shared" si="58"/>
        <v>0</v>
      </c>
      <c r="O172" s="218">
        <v>170</v>
      </c>
      <c r="P172" s="200">
        <f t="shared" si="59"/>
        <v>234067220</v>
      </c>
      <c r="R172" s="218">
        <f t="shared" si="62"/>
        <v>170</v>
      </c>
      <c r="S172" s="202">
        <f t="shared" si="60"/>
        <v>234067220</v>
      </c>
      <c r="T172" s="203">
        <f t="shared" si="63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7"/>
        <v>459235573.25999993</v>
      </c>
      <c r="I173" s="374">
        <v>499.73999999999995</v>
      </c>
      <c r="J173" s="96">
        <f t="shared" si="61"/>
        <v>459235573.25999993</v>
      </c>
      <c r="L173" s="328"/>
      <c r="M173" s="291">
        <f t="shared" si="58"/>
        <v>0</v>
      </c>
      <c r="O173" s="218">
        <v>499.74</v>
      </c>
      <c r="P173" s="200">
        <f t="shared" si="59"/>
        <v>459235573.25999999</v>
      </c>
      <c r="R173" s="218">
        <f t="shared" si="62"/>
        <v>499.74</v>
      </c>
      <c r="S173" s="202">
        <f t="shared" si="60"/>
        <v>459235573.25999999</v>
      </c>
      <c r="T173" s="203">
        <f t="shared" si="63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7"/>
        <v>11713860</v>
      </c>
      <c r="I174" s="374">
        <v>20</v>
      </c>
      <c r="J174" s="96">
        <f t="shared" si="61"/>
        <v>11713860</v>
      </c>
      <c r="L174" s="330"/>
      <c r="M174" s="217">
        <f t="shared" si="58"/>
        <v>0</v>
      </c>
      <c r="O174" s="218">
        <v>20</v>
      </c>
      <c r="P174" s="200">
        <f t="shared" si="59"/>
        <v>11713860</v>
      </c>
      <c r="R174" s="218">
        <f t="shared" si="62"/>
        <v>20</v>
      </c>
      <c r="S174" s="202">
        <f t="shared" si="60"/>
        <v>11713860</v>
      </c>
      <c r="T174" s="203">
        <f t="shared" si="63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7"/>
        <v>581360</v>
      </c>
      <c r="I175" s="374">
        <v>5</v>
      </c>
      <c r="J175" s="96">
        <f t="shared" si="61"/>
        <v>581360</v>
      </c>
      <c r="L175" s="330"/>
      <c r="M175" s="217">
        <f t="shared" si="58"/>
        <v>0</v>
      </c>
      <c r="O175" s="218">
        <v>5</v>
      </c>
      <c r="P175" s="200">
        <f t="shared" si="59"/>
        <v>581360</v>
      </c>
      <c r="R175" s="218">
        <f t="shared" si="62"/>
        <v>5</v>
      </c>
      <c r="S175" s="202">
        <f t="shared" si="60"/>
        <v>581360</v>
      </c>
      <c r="T175" s="203">
        <f t="shared" si="63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7"/>
        <v>991875</v>
      </c>
      <c r="I176" s="374">
        <v>15</v>
      </c>
      <c r="J176" s="96">
        <f t="shared" si="61"/>
        <v>991875</v>
      </c>
      <c r="L176" s="330"/>
      <c r="M176" s="217">
        <f t="shared" si="58"/>
        <v>0</v>
      </c>
      <c r="O176" s="218">
        <v>15</v>
      </c>
      <c r="P176" s="200">
        <f t="shared" si="59"/>
        <v>991875</v>
      </c>
      <c r="R176" s="218">
        <f t="shared" si="62"/>
        <v>15</v>
      </c>
      <c r="S176" s="202">
        <f t="shared" si="60"/>
        <v>991875</v>
      </c>
      <c r="T176" s="203">
        <f t="shared" si="63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7"/>
        <v>10332064</v>
      </c>
      <c r="I177" s="374">
        <v>1</v>
      </c>
      <c r="J177" s="96">
        <f t="shared" si="61"/>
        <v>10332064</v>
      </c>
      <c r="L177" s="330"/>
      <c r="M177" s="217">
        <f t="shared" si="58"/>
        <v>0</v>
      </c>
      <c r="O177" s="218">
        <v>1</v>
      </c>
      <c r="P177" s="200">
        <f t="shared" si="59"/>
        <v>10332064</v>
      </c>
      <c r="R177" s="218">
        <f t="shared" si="62"/>
        <v>1</v>
      </c>
      <c r="S177" s="202">
        <f t="shared" si="60"/>
        <v>10332064</v>
      </c>
      <c r="T177" s="203">
        <f t="shared" si="63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7"/>
        <v>11049110</v>
      </c>
      <c r="I178" s="374">
        <v>0</v>
      </c>
      <c r="J178" s="96">
        <f t="shared" si="61"/>
        <v>0</v>
      </c>
      <c r="L178" s="330"/>
      <c r="M178" s="217">
        <f t="shared" si="58"/>
        <v>0</v>
      </c>
      <c r="O178" s="218">
        <v>0</v>
      </c>
      <c r="P178" s="200">
        <f t="shared" si="59"/>
        <v>0</v>
      </c>
      <c r="R178" s="218">
        <f t="shared" si="62"/>
        <v>0</v>
      </c>
      <c r="S178" s="202">
        <f t="shared" si="60"/>
        <v>0</v>
      </c>
      <c r="T178" s="203"/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7"/>
        <v>0</v>
      </c>
      <c r="I179" s="374">
        <v>0</v>
      </c>
      <c r="J179" s="96">
        <f t="shared" si="61"/>
        <v>0</v>
      </c>
      <c r="L179" s="330"/>
      <c r="M179" s="217">
        <f t="shared" si="58"/>
        <v>0</v>
      </c>
      <c r="O179" s="218">
        <v>0</v>
      </c>
      <c r="P179" s="200">
        <f t="shared" si="59"/>
        <v>0</v>
      </c>
      <c r="R179" s="218">
        <f t="shared" si="62"/>
        <v>0</v>
      </c>
      <c r="S179" s="202">
        <f t="shared" si="60"/>
        <v>0</v>
      </c>
      <c r="T179" s="203"/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7"/>
        <v>12789944</v>
      </c>
      <c r="I180" s="374">
        <v>0</v>
      </c>
      <c r="J180" s="96">
        <f t="shared" si="61"/>
        <v>0</v>
      </c>
      <c r="L180" s="330"/>
      <c r="M180" s="217">
        <f t="shared" si="58"/>
        <v>0</v>
      </c>
      <c r="O180" s="218">
        <v>0</v>
      </c>
      <c r="P180" s="200">
        <f t="shared" si="59"/>
        <v>0</v>
      </c>
      <c r="R180" s="218">
        <f t="shared" si="62"/>
        <v>0</v>
      </c>
      <c r="S180" s="202">
        <f t="shared" si="60"/>
        <v>0</v>
      </c>
      <c r="T180" s="203"/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7"/>
        <v>127074394</v>
      </c>
      <c r="I181" s="374">
        <v>2</v>
      </c>
      <c r="J181" s="96">
        <f t="shared" si="61"/>
        <v>127074394</v>
      </c>
      <c r="L181" s="330"/>
      <c r="M181" s="200">
        <f t="shared" si="58"/>
        <v>0</v>
      </c>
      <c r="O181" s="218">
        <v>2</v>
      </c>
      <c r="P181" s="200">
        <f t="shared" si="59"/>
        <v>127074394</v>
      </c>
      <c r="R181" s="218">
        <f t="shared" si="62"/>
        <v>2</v>
      </c>
      <c r="S181" s="202">
        <f t="shared" si="60"/>
        <v>127074394</v>
      </c>
      <c r="T181" s="203">
        <f t="shared" si="63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7"/>
        <v>0</v>
      </c>
      <c r="I182" s="374">
        <v>0</v>
      </c>
      <c r="J182" s="96">
        <f t="shared" si="61"/>
        <v>0</v>
      </c>
      <c r="L182" s="330"/>
      <c r="M182" s="217">
        <f t="shared" si="58"/>
        <v>0</v>
      </c>
      <c r="O182" s="218">
        <v>0</v>
      </c>
      <c r="P182" s="200">
        <f t="shared" si="59"/>
        <v>0</v>
      </c>
      <c r="R182" s="218">
        <f t="shared" si="62"/>
        <v>0</v>
      </c>
      <c r="S182" s="202">
        <f t="shared" si="60"/>
        <v>0</v>
      </c>
      <c r="T182" s="203"/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7"/>
        <v>2622462</v>
      </c>
      <c r="I183" s="374">
        <v>1</v>
      </c>
      <c r="J183" s="96">
        <f t="shared" si="61"/>
        <v>2622462</v>
      </c>
      <c r="L183" s="330"/>
      <c r="M183" s="217">
        <f t="shared" si="58"/>
        <v>0</v>
      </c>
      <c r="O183" s="218">
        <v>1</v>
      </c>
      <c r="P183" s="200">
        <f t="shared" si="59"/>
        <v>2622462</v>
      </c>
      <c r="R183" s="218">
        <f t="shared" si="62"/>
        <v>1</v>
      </c>
      <c r="S183" s="202">
        <f t="shared" si="60"/>
        <v>2622462</v>
      </c>
      <c r="T183" s="203">
        <f t="shared" si="63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7"/>
        <v>4244718</v>
      </c>
      <c r="I184" s="374">
        <v>2</v>
      </c>
      <c r="J184" s="96">
        <f t="shared" si="61"/>
        <v>8489436</v>
      </c>
      <c r="L184" s="330"/>
      <c r="M184" s="217">
        <f t="shared" si="58"/>
        <v>0</v>
      </c>
      <c r="O184" s="218">
        <v>1</v>
      </c>
      <c r="P184" s="200">
        <f t="shared" si="59"/>
        <v>4244718</v>
      </c>
      <c r="R184" s="218">
        <f t="shared" si="62"/>
        <v>1</v>
      </c>
      <c r="S184" s="202">
        <f t="shared" si="60"/>
        <v>4244718</v>
      </c>
      <c r="T184" s="203">
        <f t="shared" si="63"/>
        <v>0.5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7"/>
        <v>0</v>
      </c>
      <c r="I185" s="375">
        <v>0</v>
      </c>
      <c r="J185" s="97">
        <f t="shared" si="61"/>
        <v>0</v>
      </c>
      <c r="L185" s="428"/>
      <c r="M185" s="236">
        <f t="shared" si="58"/>
        <v>0</v>
      </c>
      <c r="O185" s="237">
        <v>0</v>
      </c>
      <c r="P185" s="208">
        <f t="shared" si="59"/>
        <v>0</v>
      </c>
      <c r="R185" s="237">
        <f>+L185+O185</f>
        <v>0</v>
      </c>
      <c r="S185" s="259">
        <f t="shared" si="60"/>
        <v>0</v>
      </c>
      <c r="T185" s="213"/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1579716391.9599998</v>
      </c>
      <c r="L188" s="449"/>
      <c r="M188" s="288">
        <f>SUM(M189:M227)</f>
        <v>0</v>
      </c>
      <c r="O188" s="263"/>
      <c r="P188" s="405">
        <f>SUM(P189:P227)</f>
        <v>418710448.44</v>
      </c>
      <c r="R188" s="191"/>
      <c r="S188" s="405">
        <f>SUM(S189:S227)</f>
        <v>418710448.44</v>
      </c>
      <c r="T188" s="264"/>
      <c r="V188" s="495">
        <f>+S188-J188</f>
        <v>-1161005943.5199997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4">+E189*F189</f>
        <v>19920099.350000001</v>
      </c>
      <c r="I189" s="371">
        <v>1214.27</v>
      </c>
      <c r="J189" s="96">
        <f>+I189*F189</f>
        <v>19920099.350000001</v>
      </c>
      <c r="L189" s="254"/>
      <c r="M189" s="304">
        <f t="shared" ref="M189:M227" si="65">+(L189)*F189</f>
        <v>0</v>
      </c>
      <c r="O189" s="244">
        <v>894.81</v>
      </c>
      <c r="P189" s="199">
        <f t="shared" ref="P189:P227" si="66">+O189*F189</f>
        <v>14679358.049999999</v>
      </c>
      <c r="R189" s="244">
        <f>+L189+O189</f>
        <v>894.81</v>
      </c>
      <c r="S189" s="216">
        <f t="shared" ref="S189:S227" si="67">+R189*F189</f>
        <v>14679358.049999999</v>
      </c>
      <c r="T189" s="246">
        <f>+S189/J189</f>
        <v>0.73691188944798103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4"/>
        <v>14688960</v>
      </c>
      <c r="I190" s="374">
        <v>440</v>
      </c>
      <c r="J190" s="96">
        <f>+I190*F190</f>
        <v>14688960</v>
      </c>
      <c r="L190" s="330"/>
      <c r="M190" s="217">
        <f t="shared" si="65"/>
        <v>0</v>
      </c>
      <c r="O190" s="218">
        <v>0</v>
      </c>
      <c r="P190" s="200">
        <f t="shared" si="66"/>
        <v>0</v>
      </c>
      <c r="R190" s="218">
        <f>+L190+O190</f>
        <v>0</v>
      </c>
      <c r="S190" s="202">
        <f t="shared" si="67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4"/>
        <v>22199408</v>
      </c>
      <c r="I191" s="374">
        <v>616</v>
      </c>
      <c r="J191" s="96">
        <f t="shared" ref="J191:J226" si="68">+I191*F191</f>
        <v>22199408</v>
      </c>
      <c r="L191" s="330"/>
      <c r="M191" s="217">
        <f t="shared" si="65"/>
        <v>0</v>
      </c>
      <c r="O191" s="218">
        <v>0</v>
      </c>
      <c r="P191" s="200">
        <f t="shared" si="66"/>
        <v>0</v>
      </c>
      <c r="R191" s="218">
        <f t="shared" ref="R191:R226" si="69">+L191+O191</f>
        <v>0</v>
      </c>
      <c r="S191" s="202">
        <f t="shared" si="67"/>
        <v>0</v>
      </c>
      <c r="T191" s="203">
        <f t="shared" ref="T191:T226" si="70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4"/>
        <v>1801656</v>
      </c>
      <c r="I192" s="374">
        <v>9</v>
      </c>
      <c r="J192" s="96">
        <f t="shared" si="68"/>
        <v>1801656</v>
      </c>
      <c r="L192" s="330"/>
      <c r="M192" s="217">
        <f t="shared" si="65"/>
        <v>0</v>
      </c>
      <c r="O192" s="218">
        <v>0</v>
      </c>
      <c r="P192" s="200">
        <f t="shared" si="66"/>
        <v>0</v>
      </c>
      <c r="R192" s="218">
        <f t="shared" si="69"/>
        <v>0</v>
      </c>
      <c r="S192" s="202">
        <f t="shared" si="67"/>
        <v>0</v>
      </c>
      <c r="T192" s="203">
        <f t="shared" si="70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4"/>
        <v>1975656</v>
      </c>
      <c r="I193" s="374">
        <v>8</v>
      </c>
      <c r="J193" s="96">
        <f t="shared" si="68"/>
        <v>1975656</v>
      </c>
      <c r="L193" s="330"/>
      <c r="M193" s="217">
        <f t="shared" si="65"/>
        <v>0</v>
      </c>
      <c r="O193" s="218">
        <v>0</v>
      </c>
      <c r="P193" s="200">
        <f t="shared" si="66"/>
        <v>0</v>
      </c>
      <c r="R193" s="218">
        <f t="shared" si="69"/>
        <v>0</v>
      </c>
      <c r="S193" s="202">
        <f t="shared" si="67"/>
        <v>0</v>
      </c>
      <c r="T193" s="203">
        <f t="shared" si="70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4"/>
        <v>16200172</v>
      </c>
      <c r="I194" s="374">
        <v>556</v>
      </c>
      <c r="J194" s="96">
        <f t="shared" si="68"/>
        <v>16200172</v>
      </c>
      <c r="L194" s="347"/>
      <c r="M194" s="217">
        <f t="shared" si="65"/>
        <v>0</v>
      </c>
      <c r="O194" s="218">
        <v>50</v>
      </c>
      <c r="P194" s="200">
        <f t="shared" si="66"/>
        <v>1456850</v>
      </c>
      <c r="R194" s="218">
        <f t="shared" si="69"/>
        <v>50</v>
      </c>
      <c r="S194" s="202">
        <f t="shared" si="67"/>
        <v>1456850</v>
      </c>
      <c r="T194" s="203">
        <f t="shared" si="70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4"/>
        <v>2495548</v>
      </c>
      <c r="I195" s="374">
        <v>5</v>
      </c>
      <c r="J195" s="96">
        <f t="shared" si="68"/>
        <v>3119435</v>
      </c>
      <c r="L195" s="347"/>
      <c r="M195" s="217">
        <f t="shared" si="65"/>
        <v>0</v>
      </c>
      <c r="O195" s="218">
        <v>4</v>
      </c>
      <c r="P195" s="200">
        <f t="shared" si="66"/>
        <v>2495548</v>
      </c>
      <c r="R195" s="218">
        <f t="shared" si="69"/>
        <v>4</v>
      </c>
      <c r="S195" s="202">
        <f t="shared" si="67"/>
        <v>2495548</v>
      </c>
      <c r="T195" s="203">
        <f t="shared" si="70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4"/>
        <v>2842904</v>
      </c>
      <c r="I196" s="374">
        <v>6</v>
      </c>
      <c r="J196" s="96">
        <f t="shared" si="68"/>
        <v>4264356</v>
      </c>
      <c r="L196" s="347"/>
      <c r="M196" s="217">
        <f t="shared" si="65"/>
        <v>0</v>
      </c>
      <c r="O196" s="218">
        <v>0</v>
      </c>
      <c r="P196" s="200">
        <f t="shared" si="66"/>
        <v>0</v>
      </c>
      <c r="R196" s="218">
        <f t="shared" si="69"/>
        <v>0</v>
      </c>
      <c r="S196" s="202">
        <f t="shared" si="67"/>
        <v>0</v>
      </c>
      <c r="T196" s="203">
        <f t="shared" si="70"/>
        <v>0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4"/>
        <v>5962347</v>
      </c>
      <c r="I197" s="374">
        <v>9</v>
      </c>
      <c r="J197" s="96">
        <f t="shared" si="68"/>
        <v>5962347</v>
      </c>
      <c r="L197" s="347"/>
      <c r="M197" s="217">
        <f t="shared" si="65"/>
        <v>0</v>
      </c>
      <c r="O197" s="218">
        <v>5</v>
      </c>
      <c r="P197" s="200">
        <f t="shared" si="66"/>
        <v>3312415</v>
      </c>
      <c r="R197" s="218">
        <f t="shared" si="69"/>
        <v>5</v>
      </c>
      <c r="S197" s="202">
        <f t="shared" si="67"/>
        <v>3312415</v>
      </c>
      <c r="T197" s="203">
        <f t="shared" si="70"/>
        <v>0.55555555555555558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4"/>
        <v>5299864</v>
      </c>
      <c r="I198" s="374">
        <v>8</v>
      </c>
      <c r="J198" s="96">
        <f t="shared" si="68"/>
        <v>5299864</v>
      </c>
      <c r="L198" s="330"/>
      <c r="M198" s="217">
        <f t="shared" si="65"/>
        <v>0</v>
      </c>
      <c r="O198" s="218">
        <v>0</v>
      </c>
      <c r="P198" s="200">
        <f t="shared" si="66"/>
        <v>0</v>
      </c>
      <c r="R198" s="218">
        <f t="shared" si="69"/>
        <v>0</v>
      </c>
      <c r="S198" s="202">
        <f t="shared" si="67"/>
        <v>0</v>
      </c>
      <c r="T198" s="203">
        <f t="shared" si="70"/>
        <v>0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4"/>
        <v>2338893</v>
      </c>
      <c r="I199" s="374">
        <v>31</v>
      </c>
      <c r="J199" s="96">
        <f t="shared" si="68"/>
        <v>3152421</v>
      </c>
      <c r="L199" s="330"/>
      <c r="M199" s="217">
        <f t="shared" si="65"/>
        <v>0</v>
      </c>
      <c r="O199" s="218">
        <v>0</v>
      </c>
      <c r="P199" s="200">
        <f t="shared" si="66"/>
        <v>0</v>
      </c>
      <c r="R199" s="218">
        <f t="shared" si="69"/>
        <v>0</v>
      </c>
      <c r="S199" s="202">
        <f t="shared" si="67"/>
        <v>0</v>
      </c>
      <c r="T199" s="203">
        <f t="shared" si="70"/>
        <v>0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4"/>
        <v>6308120</v>
      </c>
      <c r="I200" s="374">
        <v>140</v>
      </c>
      <c r="J200" s="96">
        <f t="shared" si="68"/>
        <v>6308120</v>
      </c>
      <c r="L200" s="330"/>
      <c r="M200" s="217">
        <f t="shared" si="65"/>
        <v>0</v>
      </c>
      <c r="O200" s="218">
        <v>0</v>
      </c>
      <c r="P200" s="200">
        <f t="shared" si="66"/>
        <v>0</v>
      </c>
      <c r="R200" s="218">
        <f t="shared" si="69"/>
        <v>0</v>
      </c>
      <c r="S200" s="202">
        <f t="shared" si="67"/>
        <v>0</v>
      </c>
      <c r="T200" s="203">
        <f t="shared" si="70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4"/>
        <v>20911401</v>
      </c>
      <c r="I201" s="374">
        <v>333</v>
      </c>
      <c r="J201" s="96">
        <f t="shared" si="68"/>
        <v>20911401</v>
      </c>
      <c r="L201" s="330"/>
      <c r="M201" s="217">
        <f t="shared" si="65"/>
        <v>0</v>
      </c>
      <c r="O201" s="218">
        <v>0</v>
      </c>
      <c r="P201" s="200">
        <f t="shared" si="66"/>
        <v>0</v>
      </c>
      <c r="R201" s="218">
        <f t="shared" si="69"/>
        <v>0</v>
      </c>
      <c r="S201" s="202">
        <f t="shared" si="67"/>
        <v>0</v>
      </c>
      <c r="T201" s="203">
        <f t="shared" si="70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4"/>
        <v>213151071.20000002</v>
      </c>
      <c r="I202" s="374">
        <v>1146.22</v>
      </c>
      <c r="J202" s="96">
        <f t="shared" si="68"/>
        <v>213151071.20000002</v>
      </c>
      <c r="L202" s="330"/>
      <c r="M202" s="217">
        <f t="shared" si="65"/>
        <v>0</v>
      </c>
      <c r="O202" s="218">
        <v>0</v>
      </c>
      <c r="P202" s="200">
        <f t="shared" si="66"/>
        <v>0</v>
      </c>
      <c r="R202" s="218">
        <f t="shared" si="69"/>
        <v>0</v>
      </c>
      <c r="S202" s="202">
        <f t="shared" si="67"/>
        <v>0</v>
      </c>
      <c r="T202" s="203">
        <f t="shared" si="70"/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4"/>
        <v>350625996.74000001</v>
      </c>
      <c r="I203" s="374">
        <v>880.93000000000006</v>
      </c>
      <c r="J203" s="96">
        <f t="shared" si="68"/>
        <v>350625996.74000001</v>
      </c>
      <c r="L203" s="330"/>
      <c r="M203" s="217">
        <f t="shared" si="65"/>
        <v>0</v>
      </c>
      <c r="O203" s="218">
        <v>0</v>
      </c>
      <c r="P203" s="200">
        <f t="shared" si="66"/>
        <v>0</v>
      </c>
      <c r="R203" s="218">
        <f t="shared" si="69"/>
        <v>0</v>
      </c>
      <c r="S203" s="202">
        <f t="shared" si="67"/>
        <v>0</v>
      </c>
      <c r="T203" s="203">
        <f t="shared" si="70"/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4"/>
        <v>20485430</v>
      </c>
      <c r="I204" s="374">
        <v>13</v>
      </c>
      <c r="J204" s="96">
        <f t="shared" si="68"/>
        <v>38044370</v>
      </c>
      <c r="L204" s="330"/>
      <c r="M204" s="217">
        <f t="shared" si="65"/>
        <v>0</v>
      </c>
      <c r="O204" s="218">
        <v>0</v>
      </c>
      <c r="P204" s="200">
        <f t="shared" si="66"/>
        <v>0</v>
      </c>
      <c r="R204" s="218">
        <f t="shared" si="69"/>
        <v>0</v>
      </c>
      <c r="S204" s="202">
        <f t="shared" si="67"/>
        <v>0</v>
      </c>
      <c r="T204" s="203">
        <f t="shared" si="70"/>
        <v>0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4"/>
        <v>3984048</v>
      </c>
      <c r="I205" s="374">
        <v>1</v>
      </c>
      <c r="J205" s="96">
        <f t="shared" si="68"/>
        <v>3984048</v>
      </c>
      <c r="L205" s="330"/>
      <c r="M205" s="217">
        <f t="shared" si="65"/>
        <v>0</v>
      </c>
      <c r="O205" s="218">
        <v>0</v>
      </c>
      <c r="P205" s="200">
        <f t="shared" si="66"/>
        <v>0</v>
      </c>
      <c r="R205" s="218">
        <f t="shared" si="69"/>
        <v>0</v>
      </c>
      <c r="S205" s="202">
        <f t="shared" si="67"/>
        <v>0</v>
      </c>
      <c r="T205" s="203">
        <f t="shared" si="70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4"/>
        <v>2092606</v>
      </c>
      <c r="I206" s="374">
        <v>1</v>
      </c>
      <c r="J206" s="96">
        <f t="shared" si="68"/>
        <v>2092606</v>
      </c>
      <c r="L206" s="330"/>
      <c r="M206" s="217">
        <f t="shared" si="65"/>
        <v>0</v>
      </c>
      <c r="O206" s="218">
        <v>0</v>
      </c>
      <c r="P206" s="200">
        <f t="shared" si="66"/>
        <v>0</v>
      </c>
      <c r="R206" s="218">
        <f t="shared" si="69"/>
        <v>0</v>
      </c>
      <c r="S206" s="202">
        <f t="shared" si="67"/>
        <v>0</v>
      </c>
      <c r="T206" s="203">
        <f t="shared" si="70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4"/>
        <v>4551784</v>
      </c>
      <c r="I207" s="374">
        <v>1</v>
      </c>
      <c r="J207" s="96">
        <f t="shared" si="68"/>
        <v>4551784</v>
      </c>
      <c r="L207" s="330"/>
      <c r="M207" s="217">
        <f t="shared" si="65"/>
        <v>0</v>
      </c>
      <c r="O207" s="218">
        <v>0</v>
      </c>
      <c r="P207" s="200">
        <f t="shared" si="66"/>
        <v>0</v>
      </c>
      <c r="R207" s="218">
        <f t="shared" si="69"/>
        <v>0</v>
      </c>
      <c r="S207" s="202">
        <f t="shared" si="67"/>
        <v>0</v>
      </c>
      <c r="T207" s="203">
        <f t="shared" si="70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4"/>
        <v>3645469</v>
      </c>
      <c r="I208" s="374">
        <v>1</v>
      </c>
      <c r="J208" s="96">
        <f t="shared" si="68"/>
        <v>3645469</v>
      </c>
      <c r="L208" s="330"/>
      <c r="M208" s="217">
        <f t="shared" si="65"/>
        <v>0</v>
      </c>
      <c r="O208" s="218">
        <v>0</v>
      </c>
      <c r="P208" s="200">
        <f t="shared" si="66"/>
        <v>0</v>
      </c>
      <c r="R208" s="218">
        <f t="shared" si="69"/>
        <v>0</v>
      </c>
      <c r="S208" s="202">
        <f t="shared" si="67"/>
        <v>0</v>
      </c>
      <c r="T208" s="203">
        <f t="shared" si="70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4"/>
        <v>1518294</v>
      </c>
      <c r="I209" s="374">
        <v>1</v>
      </c>
      <c r="J209" s="96">
        <f t="shared" si="68"/>
        <v>1518294</v>
      </c>
      <c r="L209" s="330"/>
      <c r="M209" s="217">
        <f t="shared" si="65"/>
        <v>0</v>
      </c>
      <c r="O209" s="218">
        <v>0</v>
      </c>
      <c r="P209" s="200">
        <f t="shared" si="66"/>
        <v>0</v>
      </c>
      <c r="R209" s="218">
        <f t="shared" si="69"/>
        <v>0</v>
      </c>
      <c r="S209" s="202">
        <f t="shared" si="67"/>
        <v>0</v>
      </c>
      <c r="T209" s="203">
        <f t="shared" si="70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4"/>
        <v>56686180</v>
      </c>
      <c r="I210" s="374">
        <v>5</v>
      </c>
      <c r="J210" s="96">
        <f t="shared" si="68"/>
        <v>56686180</v>
      </c>
      <c r="L210" s="330"/>
      <c r="M210" s="217">
        <f t="shared" si="65"/>
        <v>0</v>
      </c>
      <c r="O210" s="218">
        <v>0</v>
      </c>
      <c r="P210" s="200">
        <f t="shared" si="66"/>
        <v>0</v>
      </c>
      <c r="R210" s="218">
        <f t="shared" si="69"/>
        <v>0</v>
      </c>
      <c r="S210" s="202">
        <f t="shared" si="67"/>
        <v>0</v>
      </c>
      <c r="T210" s="203">
        <f t="shared" si="70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4"/>
        <v>56322925</v>
      </c>
      <c r="I211" s="374">
        <v>5</v>
      </c>
      <c r="J211" s="96">
        <f t="shared" si="68"/>
        <v>56322925</v>
      </c>
      <c r="L211" s="330"/>
      <c r="M211" s="217">
        <f t="shared" si="65"/>
        <v>0</v>
      </c>
      <c r="O211" s="218">
        <v>0</v>
      </c>
      <c r="P211" s="200">
        <f t="shared" si="66"/>
        <v>0</v>
      </c>
      <c r="R211" s="218">
        <f t="shared" si="69"/>
        <v>0</v>
      </c>
      <c r="S211" s="202">
        <f t="shared" si="67"/>
        <v>0</v>
      </c>
      <c r="T211" s="203">
        <f t="shared" si="70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4"/>
        <v>813567</v>
      </c>
      <c r="I212" s="374">
        <v>1</v>
      </c>
      <c r="J212" s="96">
        <f t="shared" si="68"/>
        <v>813567</v>
      </c>
      <c r="L212" s="330"/>
      <c r="M212" s="217">
        <f t="shared" si="65"/>
        <v>0</v>
      </c>
      <c r="O212" s="218">
        <v>0</v>
      </c>
      <c r="P212" s="200">
        <f t="shared" si="66"/>
        <v>0</v>
      </c>
      <c r="R212" s="218">
        <f t="shared" si="69"/>
        <v>0</v>
      </c>
      <c r="S212" s="202">
        <f t="shared" si="67"/>
        <v>0</v>
      </c>
      <c r="T212" s="203">
        <f t="shared" si="70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4"/>
        <v>814641</v>
      </c>
      <c r="I213" s="374">
        <v>1</v>
      </c>
      <c r="J213" s="96">
        <f t="shared" si="68"/>
        <v>814641</v>
      </c>
      <c r="L213" s="330"/>
      <c r="M213" s="217">
        <f t="shared" si="65"/>
        <v>0</v>
      </c>
      <c r="O213" s="218">
        <v>0</v>
      </c>
      <c r="P213" s="200">
        <f t="shared" si="66"/>
        <v>0</v>
      </c>
      <c r="R213" s="218">
        <f t="shared" si="69"/>
        <v>0</v>
      </c>
      <c r="S213" s="202">
        <f t="shared" si="67"/>
        <v>0</v>
      </c>
      <c r="T213" s="203">
        <f t="shared" si="70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4"/>
        <v>36354216</v>
      </c>
      <c r="I214" s="374">
        <v>1</v>
      </c>
      <c r="J214" s="96">
        <f t="shared" si="68"/>
        <v>36354216</v>
      </c>
      <c r="L214" s="330"/>
      <c r="M214" s="217">
        <f t="shared" si="65"/>
        <v>0</v>
      </c>
      <c r="O214" s="218">
        <v>0</v>
      </c>
      <c r="P214" s="200">
        <f t="shared" si="66"/>
        <v>0</v>
      </c>
      <c r="R214" s="218">
        <f t="shared" si="69"/>
        <v>0</v>
      </c>
      <c r="S214" s="202">
        <f t="shared" si="67"/>
        <v>0</v>
      </c>
      <c r="T214" s="203">
        <f t="shared" si="70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4"/>
        <v>3282034</v>
      </c>
      <c r="I215" s="374">
        <v>1</v>
      </c>
      <c r="J215" s="96">
        <f t="shared" si="68"/>
        <v>3282034</v>
      </c>
      <c r="L215" s="330"/>
      <c r="M215" s="217">
        <f t="shared" si="65"/>
        <v>0</v>
      </c>
      <c r="O215" s="218">
        <v>1</v>
      </c>
      <c r="P215" s="200">
        <f t="shared" si="66"/>
        <v>3282034</v>
      </c>
      <c r="R215" s="218">
        <f t="shared" si="69"/>
        <v>1</v>
      </c>
      <c r="S215" s="202">
        <f t="shared" si="67"/>
        <v>3282034</v>
      </c>
      <c r="T215" s="203">
        <f t="shared" si="70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4"/>
        <v>62419875</v>
      </c>
      <c r="I216" s="374">
        <v>32</v>
      </c>
      <c r="J216" s="96">
        <f t="shared" si="68"/>
        <v>79897440</v>
      </c>
      <c r="L216" s="330"/>
      <c r="M216" s="291">
        <f t="shared" si="65"/>
        <v>0</v>
      </c>
      <c r="O216" s="218">
        <v>21</v>
      </c>
      <c r="P216" s="200">
        <f t="shared" si="66"/>
        <v>52432695</v>
      </c>
      <c r="R216" s="218">
        <f t="shared" si="69"/>
        <v>21</v>
      </c>
      <c r="S216" s="202">
        <f t="shared" si="67"/>
        <v>52432695</v>
      </c>
      <c r="T216" s="203">
        <f t="shared" si="70"/>
        <v>0.65625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4"/>
        <v>140276610.31</v>
      </c>
      <c r="I217" s="374">
        <v>586.93000000000006</v>
      </c>
      <c r="J217" s="96">
        <f t="shared" si="68"/>
        <v>190615495.31000003</v>
      </c>
      <c r="L217" s="330"/>
      <c r="M217" s="291">
        <f t="shared" si="65"/>
        <v>0</v>
      </c>
      <c r="O217" s="218">
        <v>432.32</v>
      </c>
      <c r="P217" s="200">
        <f t="shared" si="66"/>
        <v>140403269.44</v>
      </c>
      <c r="R217" s="218">
        <f t="shared" si="69"/>
        <v>432.32</v>
      </c>
      <c r="S217" s="202">
        <f t="shared" si="67"/>
        <v>140403269.44</v>
      </c>
      <c r="T217" s="203">
        <f t="shared" si="70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4"/>
        <v>245722017.24000001</v>
      </c>
      <c r="I218" s="374">
        <v>416.43</v>
      </c>
      <c r="J218" s="96">
        <f t="shared" si="68"/>
        <v>245722017.24000001</v>
      </c>
      <c r="L218" s="330"/>
      <c r="M218" s="217">
        <f t="shared" si="65"/>
        <v>0</v>
      </c>
      <c r="O218" s="218">
        <v>333.99</v>
      </c>
      <c r="P218" s="200">
        <f t="shared" si="66"/>
        <v>197076811.31999999</v>
      </c>
      <c r="R218" s="218">
        <f t="shared" si="69"/>
        <v>333.99</v>
      </c>
      <c r="S218" s="202">
        <f t="shared" si="67"/>
        <v>197076811.31999999</v>
      </c>
      <c r="T218" s="203">
        <f t="shared" si="70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4"/>
        <v>16250216</v>
      </c>
      <c r="I219" s="374">
        <v>4</v>
      </c>
      <c r="J219" s="96">
        <f t="shared" si="68"/>
        <v>16250216</v>
      </c>
      <c r="L219" s="330"/>
      <c r="M219" s="217">
        <f t="shared" si="65"/>
        <v>0</v>
      </c>
      <c r="O219" s="218">
        <v>0</v>
      </c>
      <c r="P219" s="200">
        <f t="shared" si="66"/>
        <v>0</v>
      </c>
      <c r="R219" s="218">
        <f t="shared" si="69"/>
        <v>0</v>
      </c>
      <c r="S219" s="202">
        <f t="shared" si="67"/>
        <v>0</v>
      </c>
      <c r="T219" s="203">
        <f t="shared" si="70"/>
        <v>0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4"/>
        <v>63587800</v>
      </c>
      <c r="I220" s="374">
        <v>8</v>
      </c>
      <c r="J220" s="96">
        <f t="shared" si="68"/>
        <v>63587800</v>
      </c>
      <c r="L220" s="330"/>
      <c r="M220" s="217">
        <f t="shared" si="65"/>
        <v>0</v>
      </c>
      <c r="O220" s="218">
        <v>0</v>
      </c>
      <c r="P220" s="200">
        <f t="shared" si="66"/>
        <v>0</v>
      </c>
      <c r="R220" s="218">
        <f t="shared" si="69"/>
        <v>0</v>
      </c>
      <c r="S220" s="202">
        <f t="shared" si="67"/>
        <v>0</v>
      </c>
      <c r="T220" s="203">
        <f t="shared" si="70"/>
        <v>0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4"/>
        <v>5484447</v>
      </c>
      <c r="I221" s="374">
        <v>3</v>
      </c>
      <c r="J221" s="96">
        <f t="shared" si="68"/>
        <v>5484447</v>
      </c>
      <c r="L221" s="330"/>
      <c r="M221" s="217">
        <f t="shared" si="65"/>
        <v>0</v>
      </c>
      <c r="O221" s="218">
        <v>0</v>
      </c>
      <c r="P221" s="200">
        <f t="shared" si="66"/>
        <v>0</v>
      </c>
      <c r="R221" s="218">
        <f t="shared" si="69"/>
        <v>0</v>
      </c>
      <c r="S221" s="202">
        <f t="shared" si="67"/>
        <v>0</v>
      </c>
      <c r="T221" s="203">
        <f t="shared" si="70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4"/>
        <v>13541844</v>
      </c>
      <c r="I222" s="374">
        <v>4</v>
      </c>
      <c r="J222" s="96">
        <f t="shared" si="68"/>
        <v>13541844</v>
      </c>
      <c r="L222" s="330"/>
      <c r="M222" s="217">
        <f t="shared" si="65"/>
        <v>0</v>
      </c>
      <c r="O222" s="218">
        <v>0</v>
      </c>
      <c r="P222" s="200">
        <f t="shared" si="66"/>
        <v>0</v>
      </c>
      <c r="R222" s="218">
        <f t="shared" si="69"/>
        <v>0</v>
      </c>
      <c r="S222" s="202">
        <f t="shared" si="67"/>
        <v>0</v>
      </c>
      <c r="T222" s="203">
        <f t="shared" si="70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4"/>
        <v>1525800</v>
      </c>
      <c r="I223" s="374">
        <v>3</v>
      </c>
      <c r="J223" s="96">
        <f t="shared" si="68"/>
        <v>1525800</v>
      </c>
      <c r="L223" s="330"/>
      <c r="M223" s="217">
        <f t="shared" si="65"/>
        <v>0</v>
      </c>
      <c r="O223" s="218">
        <v>0</v>
      </c>
      <c r="P223" s="200">
        <f t="shared" si="66"/>
        <v>0</v>
      </c>
      <c r="R223" s="218">
        <f t="shared" si="69"/>
        <v>0</v>
      </c>
      <c r="S223" s="202">
        <f t="shared" si="67"/>
        <v>0</v>
      </c>
      <c r="T223" s="203">
        <f t="shared" si="70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4"/>
        <v>1525800</v>
      </c>
      <c r="I224" s="374">
        <v>3</v>
      </c>
      <c r="J224" s="96">
        <f t="shared" si="68"/>
        <v>1525800</v>
      </c>
      <c r="L224" s="330"/>
      <c r="M224" s="217">
        <f t="shared" si="65"/>
        <v>0</v>
      </c>
      <c r="O224" s="218">
        <v>0</v>
      </c>
      <c r="P224" s="200">
        <f t="shared" si="66"/>
        <v>0</v>
      </c>
      <c r="R224" s="218">
        <f t="shared" si="69"/>
        <v>0</v>
      </c>
      <c r="S224" s="202">
        <f t="shared" si="67"/>
        <v>0</v>
      </c>
      <c r="T224" s="203">
        <f t="shared" si="70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4"/>
        <v>2893000</v>
      </c>
      <c r="I225" s="374">
        <v>5</v>
      </c>
      <c r="J225" s="96">
        <f t="shared" si="68"/>
        <v>2893000</v>
      </c>
      <c r="L225" s="330"/>
      <c r="M225" s="217">
        <f t="shared" si="65"/>
        <v>0</v>
      </c>
      <c r="O225" s="218">
        <v>0</v>
      </c>
      <c r="P225" s="200">
        <f t="shared" si="66"/>
        <v>0</v>
      </c>
      <c r="R225" s="218">
        <f t="shared" si="69"/>
        <v>0</v>
      </c>
      <c r="S225" s="202">
        <f t="shared" si="67"/>
        <v>0</v>
      </c>
      <c r="T225" s="203">
        <f t="shared" si="70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4"/>
        <v>50502900</v>
      </c>
      <c r="I226" s="374">
        <v>2100</v>
      </c>
      <c r="J226" s="96">
        <f t="shared" si="68"/>
        <v>50502900</v>
      </c>
      <c r="L226" s="330"/>
      <c r="M226" s="217">
        <f t="shared" si="65"/>
        <v>0</v>
      </c>
      <c r="O226" s="218">
        <v>0</v>
      </c>
      <c r="P226" s="200">
        <f t="shared" si="66"/>
        <v>0</v>
      </c>
      <c r="R226" s="218">
        <f t="shared" si="69"/>
        <v>0</v>
      </c>
      <c r="S226" s="202">
        <f t="shared" si="67"/>
        <v>0</v>
      </c>
      <c r="T226" s="203">
        <f t="shared" si="70"/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4"/>
        <v>11431137.779999999</v>
      </c>
      <c r="I227" s="375">
        <v>6678.48</v>
      </c>
      <c r="J227" s="97">
        <f>+I227*F227</f>
        <v>10478535.119999999</v>
      </c>
      <c r="L227" s="428"/>
      <c r="M227" s="236">
        <f t="shared" si="65"/>
        <v>0</v>
      </c>
      <c r="O227" s="237">
        <v>2276.27</v>
      </c>
      <c r="P227" s="208">
        <f t="shared" si="66"/>
        <v>3571467.63</v>
      </c>
      <c r="R227" s="237">
        <f>+L227+O227</f>
        <v>2276.27</v>
      </c>
      <c r="S227" s="259">
        <f t="shared" si="67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1499989249.5055001</v>
      </c>
      <c r="L233" s="461"/>
      <c r="M233" s="102">
        <f>+M234+M252</f>
        <v>251661153</v>
      </c>
      <c r="O233" s="322"/>
      <c r="P233" s="405">
        <f>+P234+P252</f>
        <v>1162782364.3600194</v>
      </c>
      <c r="R233" s="323"/>
      <c r="S233" s="405">
        <f>+S234+S252</f>
        <v>1414443517.3600194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1092187226.6955001</v>
      </c>
      <c r="L234" s="461"/>
      <c r="M234" s="102">
        <f>SUM(M235:M249)</f>
        <v>0</v>
      </c>
      <c r="O234" s="325"/>
      <c r="P234" s="405">
        <f>SUM(P235:P249)</f>
        <v>1055639464.5699999</v>
      </c>
      <c r="R234" s="323"/>
      <c r="S234" s="405">
        <f>SUM(S235:S249)</f>
        <v>1055639464.5699999</v>
      </c>
      <c r="T234" s="289"/>
      <c r="V234" s="495">
        <f>+S234-J234</f>
        <v>-36547762.125500202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1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2">+(L235)*F235</f>
        <v>0</v>
      </c>
      <c r="O235" s="244">
        <v>5785.53</v>
      </c>
      <c r="P235" s="199">
        <f t="shared" ref="P235:P249" si="73">+O235*F235</f>
        <v>94911619.649999991</v>
      </c>
      <c r="R235" s="244">
        <f>+L235+O235</f>
        <v>5785.53</v>
      </c>
      <c r="S235" s="216">
        <f t="shared" ref="S235:S249" si="74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1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2"/>
        <v>0</v>
      </c>
      <c r="O236" s="218">
        <v>31820.420000000002</v>
      </c>
      <c r="P236" s="200">
        <f t="shared" si="73"/>
        <v>49926238.980000004</v>
      </c>
      <c r="R236" s="218">
        <f>+L236+O236</f>
        <v>31820.420000000002</v>
      </c>
      <c r="S236" s="202">
        <f t="shared" si="74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1"/>
        <v>290893056.41550004</v>
      </c>
      <c r="I237" s="374">
        <v>1255.4472661556106</v>
      </c>
      <c r="J237" s="96">
        <f t="shared" ref="J237:J249" si="75">+I237*F237</f>
        <v>96379431.175500065</v>
      </c>
      <c r="L237" s="330"/>
      <c r="M237" s="200">
        <f t="shared" si="72"/>
        <v>0</v>
      </c>
      <c r="O237" s="218">
        <v>1255.44</v>
      </c>
      <c r="P237" s="200">
        <f t="shared" si="73"/>
        <v>96378873.359999999</v>
      </c>
      <c r="R237" s="218">
        <f t="shared" ref="R237:R248" si="76">+L237+O237</f>
        <v>1255.44</v>
      </c>
      <c r="S237" s="202">
        <f t="shared" si="74"/>
        <v>96378873.359999999</v>
      </c>
      <c r="T237" s="203">
        <f t="shared" ref="T237:T248" si="77">+S237/J237</f>
        <v>0.99999421229723751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1"/>
        <v>86679087.75</v>
      </c>
      <c r="I238" s="374">
        <v>464.25</v>
      </c>
      <c r="J238" s="96">
        <f t="shared" si="75"/>
        <v>67716897.75</v>
      </c>
      <c r="L238" s="328"/>
      <c r="M238" s="329">
        <f t="shared" si="72"/>
        <v>0</v>
      </c>
      <c r="O238" s="218">
        <v>464.25</v>
      </c>
      <c r="P238" s="200">
        <f t="shared" si="73"/>
        <v>67716897.75</v>
      </c>
      <c r="R238" s="218">
        <f t="shared" si="76"/>
        <v>464.25</v>
      </c>
      <c r="S238" s="202">
        <f t="shared" si="74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1"/>
        <v>7888726.2000000002</v>
      </c>
      <c r="I239" s="374">
        <v>408.1</v>
      </c>
      <c r="J239" s="96">
        <f t="shared" si="75"/>
        <v>106250467.40000001</v>
      </c>
      <c r="L239" s="328"/>
      <c r="M239" s="329">
        <f t="shared" si="72"/>
        <v>0</v>
      </c>
      <c r="O239" s="218">
        <v>407.03000000000003</v>
      </c>
      <c r="P239" s="200">
        <f t="shared" si="73"/>
        <v>105971888.62</v>
      </c>
      <c r="R239" s="218">
        <f t="shared" si="76"/>
        <v>407.03000000000003</v>
      </c>
      <c r="S239" s="202">
        <f t="shared" si="74"/>
        <v>105971888.62</v>
      </c>
      <c r="T239" s="203">
        <f t="shared" si="77"/>
        <v>0.99737809360450869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1"/>
        <v>101662796.98</v>
      </c>
      <c r="I240" s="374">
        <v>30</v>
      </c>
      <c r="J240" s="96">
        <f t="shared" si="75"/>
        <v>9920580</v>
      </c>
      <c r="L240" s="328"/>
      <c r="M240" s="329">
        <f t="shared" si="72"/>
        <v>0</v>
      </c>
      <c r="O240" s="218">
        <v>30</v>
      </c>
      <c r="P240" s="200">
        <f t="shared" si="73"/>
        <v>9920580</v>
      </c>
      <c r="R240" s="218">
        <f t="shared" si="76"/>
        <v>30</v>
      </c>
      <c r="S240" s="202">
        <f t="shared" si="74"/>
        <v>9920580</v>
      </c>
      <c r="T240" s="203">
        <f t="shared" si="77"/>
        <v>1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1"/>
        <v>191450382.84999999</v>
      </c>
      <c r="I241" s="374">
        <v>414.55</v>
      </c>
      <c r="J241" s="96">
        <f t="shared" si="75"/>
        <v>191450382.84999999</v>
      </c>
      <c r="L241" s="328"/>
      <c r="M241" s="329">
        <f t="shared" si="72"/>
        <v>0</v>
      </c>
      <c r="O241" s="218">
        <v>414.55</v>
      </c>
      <c r="P241" s="200">
        <f t="shared" si="73"/>
        <v>191450382.84999999</v>
      </c>
      <c r="R241" s="218">
        <f t="shared" si="76"/>
        <v>414.55</v>
      </c>
      <c r="S241" s="202">
        <f t="shared" si="74"/>
        <v>191450382.84999999</v>
      </c>
      <c r="T241" s="203">
        <f t="shared" si="77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1"/>
        <v>166923034.03999999</v>
      </c>
      <c r="I242" s="374">
        <v>136.06</v>
      </c>
      <c r="J242" s="96">
        <f t="shared" si="75"/>
        <v>166923034.03999999</v>
      </c>
      <c r="L242" s="331"/>
      <c r="M242" s="329">
        <f t="shared" si="72"/>
        <v>0</v>
      </c>
      <c r="O242" s="218">
        <v>136.06</v>
      </c>
      <c r="P242" s="200">
        <f t="shared" si="73"/>
        <v>166923034.03999999</v>
      </c>
      <c r="R242" s="218">
        <f t="shared" si="76"/>
        <v>136.06</v>
      </c>
      <c r="S242" s="202">
        <f t="shared" si="74"/>
        <v>166923034.03999999</v>
      </c>
      <c r="T242" s="203">
        <f t="shared" si="77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1"/>
        <v>102251520</v>
      </c>
      <c r="I243" s="374">
        <v>40</v>
      </c>
      <c r="J243" s="96">
        <f t="shared" si="75"/>
        <v>102251520</v>
      </c>
      <c r="L243" s="347"/>
      <c r="M243" s="329">
        <f t="shared" si="72"/>
        <v>0</v>
      </c>
      <c r="O243" s="218">
        <v>40</v>
      </c>
      <c r="P243" s="200">
        <f t="shared" si="73"/>
        <v>102251520</v>
      </c>
      <c r="R243" s="218">
        <f t="shared" si="76"/>
        <v>40</v>
      </c>
      <c r="S243" s="202">
        <f t="shared" si="74"/>
        <v>102251520</v>
      </c>
      <c r="T243" s="203">
        <f t="shared" si="77"/>
        <v>1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1"/>
        <v>90864928</v>
      </c>
      <c r="I244" s="374">
        <v>32</v>
      </c>
      <c r="J244" s="96">
        <f t="shared" si="75"/>
        <v>90864928</v>
      </c>
      <c r="L244" s="347"/>
      <c r="M244" s="329">
        <f t="shared" si="72"/>
        <v>0</v>
      </c>
      <c r="O244" s="218">
        <v>29</v>
      </c>
      <c r="P244" s="219">
        <f t="shared" si="73"/>
        <v>82346341</v>
      </c>
      <c r="R244" s="218">
        <f t="shared" si="76"/>
        <v>29</v>
      </c>
      <c r="S244" s="202">
        <f t="shared" si="74"/>
        <v>82346341</v>
      </c>
      <c r="T244" s="203">
        <f t="shared" si="77"/>
        <v>0.90625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1"/>
        <v>34805705.200000003</v>
      </c>
      <c r="I245" s="374">
        <v>0</v>
      </c>
      <c r="J245" s="96">
        <f t="shared" si="75"/>
        <v>0</v>
      </c>
      <c r="L245" s="330"/>
      <c r="M245" s="217">
        <f t="shared" si="72"/>
        <v>0</v>
      </c>
      <c r="O245" s="218">
        <v>0</v>
      </c>
      <c r="P245" s="219">
        <f t="shared" si="73"/>
        <v>0</v>
      </c>
      <c r="R245" s="218">
        <f t="shared" si="76"/>
        <v>0</v>
      </c>
      <c r="S245" s="202">
        <f t="shared" si="74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1"/>
        <v>0</v>
      </c>
      <c r="I246" s="374">
        <v>87.52</v>
      </c>
      <c r="J246" s="96">
        <f t="shared" si="75"/>
        <v>79592088.319999993</v>
      </c>
      <c r="L246" s="330"/>
      <c r="M246" s="410">
        <f t="shared" si="72"/>
        <v>0</v>
      </c>
      <c r="O246" s="218">
        <v>87.52</v>
      </c>
      <c r="P246" s="219">
        <f t="shared" si="73"/>
        <v>79592088.319999993</v>
      </c>
      <c r="R246" s="218">
        <f t="shared" si="76"/>
        <v>87.52</v>
      </c>
      <c r="S246" s="202">
        <f t="shared" si="74"/>
        <v>79592088.319999993</v>
      </c>
      <c r="T246" s="203">
        <f t="shared" si="77"/>
        <v>1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1"/>
        <v>12500000</v>
      </c>
      <c r="I247" s="374">
        <v>40</v>
      </c>
      <c r="J247" s="96">
        <f t="shared" si="75"/>
        <v>10000000</v>
      </c>
      <c r="L247" s="330"/>
      <c r="M247" s="329">
        <f t="shared" si="72"/>
        <v>0</v>
      </c>
      <c r="O247" s="218">
        <v>13</v>
      </c>
      <c r="P247" s="219">
        <f t="shared" si="73"/>
        <v>3250000</v>
      </c>
      <c r="R247" s="218">
        <f t="shared" si="76"/>
        <v>13</v>
      </c>
      <c r="S247" s="202">
        <f t="shared" si="74"/>
        <v>3250000</v>
      </c>
      <c r="T247" s="203">
        <f t="shared" si="77"/>
        <v>0.32500000000000001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1"/>
        <v>17500000</v>
      </c>
      <c r="I248" s="374">
        <v>40</v>
      </c>
      <c r="J248" s="96">
        <f t="shared" si="75"/>
        <v>14000000</v>
      </c>
      <c r="L248" s="330"/>
      <c r="M248" s="329">
        <f t="shared" si="72"/>
        <v>0</v>
      </c>
      <c r="O248" s="218">
        <v>10</v>
      </c>
      <c r="P248" s="219">
        <f t="shared" si="73"/>
        <v>3500000</v>
      </c>
      <c r="R248" s="218">
        <f t="shared" si="76"/>
        <v>10</v>
      </c>
      <c r="S248" s="202">
        <f t="shared" si="74"/>
        <v>3500000</v>
      </c>
      <c r="T248" s="203">
        <f t="shared" si="77"/>
        <v>0.25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1"/>
        <v>15000000</v>
      </c>
      <c r="I249" s="375">
        <v>40</v>
      </c>
      <c r="J249" s="97">
        <f t="shared" si="75"/>
        <v>12000000</v>
      </c>
      <c r="L249" s="428"/>
      <c r="M249" s="497">
        <f t="shared" si="72"/>
        <v>0</v>
      </c>
      <c r="O249" s="237">
        <v>5</v>
      </c>
      <c r="P249" s="211">
        <f t="shared" si="73"/>
        <v>1500000</v>
      </c>
      <c r="R249" s="237">
        <f>+L249+O249</f>
        <v>5</v>
      </c>
      <c r="S249" s="259">
        <f t="shared" si="74"/>
        <v>1500000</v>
      </c>
      <c r="T249" s="213">
        <f>+S249/J249</f>
        <v>0.125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251661153</v>
      </c>
      <c r="O252" s="263"/>
      <c r="P252" s="405">
        <f>SUM(P253:P274)</f>
        <v>107142899.79001945</v>
      </c>
      <c r="R252" s="271"/>
      <c r="S252" s="405">
        <f>SUM(S253:S274)</f>
        <v>358804052.79001945</v>
      </c>
      <c r="T252" s="264"/>
      <c r="V252" s="492"/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78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79">+(L253)*F253</f>
        <v>0</v>
      </c>
      <c r="O253" s="244">
        <v>305.99</v>
      </c>
      <c r="P253" s="275">
        <f t="shared" ref="P253:P267" si="80">+O253*F253</f>
        <v>5019765.95</v>
      </c>
      <c r="R253" s="244">
        <f>+L253+O253</f>
        <v>305.99</v>
      </c>
      <c r="S253" s="427">
        <f t="shared" ref="S253:S267" si="81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78"/>
        <v>2880684</v>
      </c>
      <c r="I254" s="374">
        <v>1683</v>
      </c>
      <c r="J254" s="275">
        <f>+I254*F254</f>
        <v>2640627</v>
      </c>
      <c r="L254" s="330"/>
      <c r="M254" s="217">
        <f t="shared" si="79"/>
        <v>0</v>
      </c>
      <c r="O254" s="218">
        <v>0</v>
      </c>
      <c r="P254" s="219">
        <f t="shared" si="80"/>
        <v>0</v>
      </c>
      <c r="R254" s="218">
        <f>+L254+O254</f>
        <v>0</v>
      </c>
      <c r="S254" s="223">
        <f t="shared" si="81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78"/>
        <v>19269019</v>
      </c>
      <c r="I255" s="374">
        <v>0</v>
      </c>
      <c r="J255" s="275">
        <f t="shared" ref="J255:J273" si="82">+I255*F255</f>
        <v>0</v>
      </c>
      <c r="L255" s="330"/>
      <c r="M255" s="217">
        <f t="shared" si="79"/>
        <v>0</v>
      </c>
      <c r="O255" s="218">
        <v>0</v>
      </c>
      <c r="P255" s="219">
        <f t="shared" si="80"/>
        <v>0</v>
      </c>
      <c r="R255" s="218">
        <f t="shared" ref="R255:R273" si="83">+L255+O255</f>
        <v>0</v>
      </c>
      <c r="S255" s="223">
        <f t="shared" si="81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78"/>
        <v>149503812.81</v>
      </c>
      <c r="I256" s="374">
        <v>47.69</v>
      </c>
      <c r="J256" s="275">
        <f t="shared" si="82"/>
        <v>43824677.809999995</v>
      </c>
      <c r="L256" s="347"/>
      <c r="M256" s="498">
        <f t="shared" si="79"/>
        <v>0</v>
      </c>
      <c r="O256" s="218">
        <v>46.499397507391009</v>
      </c>
      <c r="P256" s="219">
        <f t="shared" si="80"/>
        <v>42730574.840019457</v>
      </c>
      <c r="R256" s="218">
        <f t="shared" si="83"/>
        <v>46.499397507391009</v>
      </c>
      <c r="S256" s="223">
        <f t="shared" si="81"/>
        <v>42730574.840019457</v>
      </c>
      <c r="T256" s="203">
        <f t="shared" ref="T256:T273" si="84">+S256/J256</f>
        <v>0.97503454618140095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78"/>
        <v>15087692</v>
      </c>
      <c r="I257" s="374">
        <v>8</v>
      </c>
      <c r="J257" s="275">
        <f t="shared" si="82"/>
        <v>60350768</v>
      </c>
      <c r="L257" s="330"/>
      <c r="M257" s="329">
        <f t="shared" si="79"/>
        <v>0</v>
      </c>
      <c r="O257" s="218">
        <v>2</v>
      </c>
      <c r="P257" s="219">
        <f t="shared" si="80"/>
        <v>15087692</v>
      </c>
      <c r="R257" s="218">
        <f t="shared" si="83"/>
        <v>2</v>
      </c>
      <c r="S257" s="336">
        <f t="shared" si="81"/>
        <v>15087692</v>
      </c>
      <c r="T257" s="203">
        <f t="shared" si="84"/>
        <v>0.25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78"/>
        <v>34934844</v>
      </c>
      <c r="I258" s="374">
        <v>1</v>
      </c>
      <c r="J258" s="275">
        <f t="shared" si="82"/>
        <v>34934844</v>
      </c>
      <c r="L258" s="450"/>
      <c r="M258" s="96">
        <f t="shared" si="79"/>
        <v>0</v>
      </c>
      <c r="O258" s="218">
        <v>1</v>
      </c>
      <c r="P258" s="219">
        <f t="shared" si="80"/>
        <v>34934844</v>
      </c>
      <c r="R258" s="218">
        <f t="shared" si="83"/>
        <v>1</v>
      </c>
      <c r="S258" s="223">
        <f t="shared" si="81"/>
        <v>34934844</v>
      </c>
      <c r="T258" s="203">
        <f t="shared" si="84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78"/>
        <v>9370023</v>
      </c>
      <c r="I259" s="374">
        <v>1</v>
      </c>
      <c r="J259" s="275">
        <f t="shared" si="82"/>
        <v>9370023</v>
      </c>
      <c r="L259" s="499"/>
      <c r="M259" s="96">
        <f t="shared" si="79"/>
        <v>0</v>
      </c>
      <c r="O259" s="341">
        <v>1</v>
      </c>
      <c r="P259" s="338">
        <f t="shared" si="80"/>
        <v>9370023</v>
      </c>
      <c r="R259" s="218">
        <f t="shared" si="83"/>
        <v>1</v>
      </c>
      <c r="S259" s="223">
        <f t="shared" si="81"/>
        <v>9370023</v>
      </c>
      <c r="T259" s="203">
        <f t="shared" si="84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78"/>
        <v>0</v>
      </c>
      <c r="H260" s="339"/>
      <c r="I260" s="376">
        <v>2</v>
      </c>
      <c r="J260" s="275">
        <f t="shared" si="82"/>
        <v>14007200</v>
      </c>
      <c r="L260" s="374">
        <v>2</v>
      </c>
      <c r="M260" s="96">
        <f t="shared" ref="M260:M267" si="85">+L260*F260</f>
        <v>14007200</v>
      </c>
      <c r="O260" s="341">
        <v>0</v>
      </c>
      <c r="P260" s="338">
        <f t="shared" si="80"/>
        <v>0</v>
      </c>
      <c r="R260" s="218">
        <f t="shared" si="83"/>
        <v>2</v>
      </c>
      <c r="S260" s="223">
        <f t="shared" si="81"/>
        <v>14007200</v>
      </c>
      <c r="T260" s="203">
        <f t="shared" si="84"/>
        <v>1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78"/>
        <v>0</v>
      </c>
      <c r="H261" s="339"/>
      <c r="I261" s="376">
        <v>7</v>
      </c>
      <c r="J261" s="275">
        <f t="shared" si="82"/>
        <v>31801504</v>
      </c>
      <c r="L261" s="374">
        <v>7</v>
      </c>
      <c r="M261" s="96">
        <f t="shared" si="85"/>
        <v>31801504</v>
      </c>
      <c r="O261" s="341">
        <v>0</v>
      </c>
      <c r="P261" s="338">
        <f t="shared" si="80"/>
        <v>0</v>
      </c>
      <c r="R261" s="218">
        <f t="shared" si="83"/>
        <v>7</v>
      </c>
      <c r="S261" s="223">
        <f t="shared" si="81"/>
        <v>31801504</v>
      </c>
      <c r="T261" s="203">
        <f t="shared" si="84"/>
        <v>1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78"/>
        <v>0</v>
      </c>
      <c r="H262" s="339"/>
      <c r="I262" s="376">
        <v>2</v>
      </c>
      <c r="J262" s="275">
        <f t="shared" si="82"/>
        <v>17634176</v>
      </c>
      <c r="L262" s="374">
        <v>2</v>
      </c>
      <c r="M262" s="96">
        <f t="shared" si="85"/>
        <v>17634176</v>
      </c>
      <c r="O262" s="341">
        <v>0</v>
      </c>
      <c r="P262" s="338">
        <f t="shared" si="80"/>
        <v>0</v>
      </c>
      <c r="R262" s="218">
        <f t="shared" si="83"/>
        <v>2</v>
      </c>
      <c r="S262" s="223">
        <f t="shared" si="81"/>
        <v>17634176</v>
      </c>
      <c r="T262" s="203">
        <f t="shared" si="84"/>
        <v>1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78"/>
        <v>0</v>
      </c>
      <c r="H263" s="339"/>
      <c r="I263" s="376">
        <v>2</v>
      </c>
      <c r="J263" s="275">
        <f t="shared" si="82"/>
        <v>16520654</v>
      </c>
      <c r="L263" s="374">
        <v>2</v>
      </c>
      <c r="M263" s="96">
        <f t="shared" si="85"/>
        <v>16520654</v>
      </c>
      <c r="O263" s="341">
        <v>0</v>
      </c>
      <c r="P263" s="338">
        <f t="shared" si="80"/>
        <v>0</v>
      </c>
      <c r="R263" s="218">
        <f t="shared" si="83"/>
        <v>2</v>
      </c>
      <c r="S263" s="223">
        <f t="shared" si="81"/>
        <v>16520654</v>
      </c>
      <c r="T263" s="203">
        <f t="shared" si="84"/>
        <v>1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78"/>
        <v>0</v>
      </c>
      <c r="H264" s="339"/>
      <c r="I264" s="376">
        <v>1</v>
      </c>
      <c r="J264" s="275">
        <f t="shared" si="82"/>
        <v>13402555</v>
      </c>
      <c r="L264" s="374">
        <v>1</v>
      </c>
      <c r="M264" s="96">
        <f t="shared" si="85"/>
        <v>13402555</v>
      </c>
      <c r="O264" s="341">
        <v>0</v>
      </c>
      <c r="P264" s="338">
        <f t="shared" si="80"/>
        <v>0</v>
      </c>
      <c r="R264" s="218">
        <f t="shared" si="83"/>
        <v>1</v>
      </c>
      <c r="S264" s="223">
        <f t="shared" si="81"/>
        <v>13402555</v>
      </c>
      <c r="T264" s="203">
        <f t="shared" si="84"/>
        <v>1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78"/>
        <v>0</v>
      </c>
      <c r="H265" s="339"/>
      <c r="I265" s="376">
        <v>1</v>
      </c>
      <c r="J265" s="275">
        <f t="shared" si="82"/>
        <v>18700572</v>
      </c>
      <c r="L265" s="374">
        <v>1</v>
      </c>
      <c r="M265" s="96">
        <f t="shared" si="85"/>
        <v>18700572</v>
      </c>
      <c r="O265" s="341">
        <v>0</v>
      </c>
      <c r="P265" s="338">
        <f t="shared" si="80"/>
        <v>0</v>
      </c>
      <c r="R265" s="218">
        <f t="shared" si="83"/>
        <v>1</v>
      </c>
      <c r="S265" s="223">
        <f t="shared" si="81"/>
        <v>18700572</v>
      </c>
      <c r="T265" s="203">
        <f t="shared" si="84"/>
        <v>1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78"/>
        <v>0</v>
      </c>
      <c r="H266" s="339"/>
      <c r="I266" s="376">
        <v>60</v>
      </c>
      <c r="J266" s="275">
        <f t="shared" si="82"/>
        <v>54564960</v>
      </c>
      <c r="L266" s="374">
        <v>60</v>
      </c>
      <c r="M266" s="96">
        <f t="shared" si="85"/>
        <v>54564960</v>
      </c>
      <c r="O266" s="341">
        <v>0</v>
      </c>
      <c r="P266" s="338">
        <f t="shared" si="80"/>
        <v>0</v>
      </c>
      <c r="R266" s="218">
        <f t="shared" si="83"/>
        <v>60</v>
      </c>
      <c r="S266" s="223">
        <f t="shared" si="81"/>
        <v>54564960</v>
      </c>
      <c r="T266" s="203">
        <f t="shared" si="84"/>
        <v>1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78"/>
        <v>0</v>
      </c>
      <c r="H267" s="339"/>
      <c r="I267" s="376">
        <v>1</v>
      </c>
      <c r="J267" s="275">
        <f t="shared" si="82"/>
        <v>3122490</v>
      </c>
      <c r="L267" s="374">
        <v>1</v>
      </c>
      <c r="M267" s="96">
        <f t="shared" si="85"/>
        <v>3122490</v>
      </c>
      <c r="O267" s="341">
        <v>0</v>
      </c>
      <c r="P267" s="338">
        <f t="shared" si="80"/>
        <v>0</v>
      </c>
      <c r="R267" s="218">
        <f t="shared" si="83"/>
        <v>1</v>
      </c>
      <c r="S267" s="223">
        <f t="shared" si="81"/>
        <v>3122490</v>
      </c>
      <c r="T267" s="203">
        <f t="shared" si="84"/>
        <v>1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78"/>
        <v>0</v>
      </c>
      <c r="H268" s="342"/>
      <c r="I268" s="425">
        <v>5</v>
      </c>
      <c r="J268" s="275">
        <f t="shared" si="82"/>
        <v>12472835</v>
      </c>
      <c r="L268" s="390">
        <v>5</v>
      </c>
      <c r="M268" s="96">
        <f t="shared" ref="M268:M273" si="86">+L268*F268</f>
        <v>12472835</v>
      </c>
      <c r="O268" s="341">
        <v>0</v>
      </c>
      <c r="P268" s="338">
        <f t="shared" ref="P268:P273" si="87">+O268*F268</f>
        <v>0</v>
      </c>
      <c r="R268" s="218">
        <f t="shared" si="83"/>
        <v>5</v>
      </c>
      <c r="S268" s="223">
        <f t="shared" ref="S268:S274" si="88">+R268*F268</f>
        <v>12472835</v>
      </c>
      <c r="T268" s="203">
        <f t="shared" si="84"/>
        <v>1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78"/>
        <v>0</v>
      </c>
      <c r="H269" s="342"/>
      <c r="I269" s="425">
        <v>1</v>
      </c>
      <c r="J269" s="275">
        <f t="shared" si="82"/>
        <v>3175482</v>
      </c>
      <c r="L269" s="390">
        <v>1</v>
      </c>
      <c r="M269" s="96">
        <f t="shared" si="86"/>
        <v>3175482</v>
      </c>
      <c r="O269" s="341">
        <v>0</v>
      </c>
      <c r="P269" s="338">
        <f t="shared" si="87"/>
        <v>0</v>
      </c>
      <c r="R269" s="218">
        <f t="shared" si="83"/>
        <v>1</v>
      </c>
      <c r="S269" s="223">
        <f t="shared" si="88"/>
        <v>3175482</v>
      </c>
      <c r="T269" s="203">
        <f t="shared" si="84"/>
        <v>1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78"/>
        <v>0</v>
      </c>
      <c r="H270" s="342"/>
      <c r="I270" s="425">
        <v>1</v>
      </c>
      <c r="J270" s="275">
        <f t="shared" si="82"/>
        <v>7745541</v>
      </c>
      <c r="L270" s="390">
        <v>1</v>
      </c>
      <c r="M270" s="96">
        <f t="shared" si="86"/>
        <v>7745541</v>
      </c>
      <c r="O270" s="341">
        <v>0</v>
      </c>
      <c r="P270" s="338">
        <f t="shared" si="87"/>
        <v>0</v>
      </c>
      <c r="R270" s="218">
        <f t="shared" si="83"/>
        <v>1</v>
      </c>
      <c r="S270" s="223">
        <f t="shared" si="88"/>
        <v>7745541</v>
      </c>
      <c r="T270" s="203">
        <f t="shared" si="84"/>
        <v>1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78"/>
        <v>0</v>
      </c>
      <c r="H271" s="342"/>
      <c r="I271" s="425">
        <v>1</v>
      </c>
      <c r="J271" s="275">
        <f t="shared" si="82"/>
        <v>4670274</v>
      </c>
      <c r="L271" s="390">
        <v>1</v>
      </c>
      <c r="M271" s="96">
        <f t="shared" si="86"/>
        <v>4670274</v>
      </c>
      <c r="O271" s="341">
        <v>0</v>
      </c>
      <c r="P271" s="338">
        <f t="shared" si="87"/>
        <v>0</v>
      </c>
      <c r="R271" s="218">
        <f t="shared" si="83"/>
        <v>1</v>
      </c>
      <c r="S271" s="223">
        <f t="shared" si="88"/>
        <v>4670274</v>
      </c>
      <c r="T271" s="203">
        <f t="shared" si="84"/>
        <v>1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78"/>
        <v>0</v>
      </c>
      <c r="H272" s="342"/>
      <c r="I272" s="425">
        <v>1</v>
      </c>
      <c r="J272" s="275">
        <f t="shared" si="82"/>
        <v>4634392</v>
      </c>
      <c r="L272" s="390">
        <v>1</v>
      </c>
      <c r="M272" s="96">
        <f t="shared" si="86"/>
        <v>4634392</v>
      </c>
      <c r="O272" s="341">
        <v>0</v>
      </c>
      <c r="P272" s="338">
        <f t="shared" si="87"/>
        <v>0</v>
      </c>
      <c r="R272" s="218">
        <f t="shared" si="83"/>
        <v>1</v>
      </c>
      <c r="S272" s="223">
        <f t="shared" si="88"/>
        <v>4634392</v>
      </c>
      <c r="T272" s="203">
        <f t="shared" si="84"/>
        <v>1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78"/>
        <v>0</v>
      </c>
      <c r="H273" s="342"/>
      <c r="I273" s="425">
        <v>1</v>
      </c>
      <c r="J273" s="275">
        <f t="shared" si="82"/>
        <v>28512298</v>
      </c>
      <c r="L273" s="390">
        <v>1</v>
      </c>
      <c r="M273" s="96">
        <f t="shared" si="86"/>
        <v>28512298</v>
      </c>
      <c r="O273" s="341">
        <v>0</v>
      </c>
      <c r="P273" s="338">
        <f t="shared" si="87"/>
        <v>0</v>
      </c>
      <c r="R273" s="218">
        <f t="shared" si="83"/>
        <v>1</v>
      </c>
      <c r="S273" s="223">
        <f t="shared" si="88"/>
        <v>28512298</v>
      </c>
      <c r="T273" s="203">
        <f t="shared" si="84"/>
        <v>1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75">
        <v>3</v>
      </c>
      <c r="M274" s="97">
        <f>+L274*F274</f>
        <v>20696220</v>
      </c>
      <c r="O274" s="344">
        <v>0</v>
      </c>
      <c r="P274" s="338">
        <f>+O274*F274</f>
        <v>0</v>
      </c>
      <c r="R274" s="344">
        <f>+L274+O274</f>
        <v>3</v>
      </c>
      <c r="S274" s="238">
        <f t="shared" si="88"/>
        <v>20696220</v>
      </c>
      <c r="T274" s="345">
        <f>+S274/J274</f>
        <v>1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102">
        <f>SUM(J277:J294)</f>
        <v>348431368</v>
      </c>
      <c r="L276" s="459"/>
      <c r="M276" s="102">
        <f>SUM(M277:M294)</f>
        <v>14352100</v>
      </c>
      <c r="O276" s="263"/>
      <c r="P276" s="405">
        <f>SUM(P277:P294)</f>
        <v>237299120</v>
      </c>
      <c r="R276" s="191"/>
      <c r="S276" s="405">
        <f>SUM(S277:S294)</f>
        <v>251651220</v>
      </c>
      <c r="T276" s="264"/>
      <c r="V276" s="492"/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9">+E277*F277</f>
        <v>36800000</v>
      </c>
      <c r="I277" s="371">
        <v>160</v>
      </c>
      <c r="J277" s="275">
        <f>+I277*F277</f>
        <v>36800000</v>
      </c>
      <c r="L277" s="371">
        <v>1</v>
      </c>
      <c r="M277" s="329">
        <f t="shared" ref="M277:M294" si="90">+(L277)*F277</f>
        <v>230000</v>
      </c>
      <c r="O277" s="244">
        <v>142</v>
      </c>
      <c r="P277" s="329">
        <f t="shared" ref="P277:P294" si="91">+O277*F277</f>
        <v>32660000</v>
      </c>
      <c r="R277" s="244">
        <f>+L277+O277</f>
        <v>143</v>
      </c>
      <c r="S277" s="336">
        <f t="shared" ref="S277:S294" si="92">+R277*F277</f>
        <v>32890000</v>
      </c>
      <c r="T277" s="246">
        <f>+S277/J277</f>
        <v>0.89375000000000004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9"/>
        <v>4140000</v>
      </c>
      <c r="I278" s="374">
        <v>18</v>
      </c>
      <c r="J278" s="275">
        <f>+I278*F278</f>
        <v>4140000</v>
      </c>
      <c r="L278" s="347"/>
      <c r="M278" s="217">
        <f t="shared" si="90"/>
        <v>0</v>
      </c>
      <c r="O278" s="218">
        <v>6</v>
      </c>
      <c r="P278" s="329">
        <f t="shared" si="91"/>
        <v>1380000</v>
      </c>
      <c r="R278" s="218">
        <f>+L278+O278</f>
        <v>6</v>
      </c>
      <c r="S278" s="336">
        <f t="shared" si="92"/>
        <v>1380000</v>
      </c>
      <c r="T278" s="203">
        <f>+S278/J278</f>
        <v>0.33333333333333331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9"/>
        <v>13200000</v>
      </c>
      <c r="I279" s="374">
        <v>40</v>
      </c>
      <c r="J279" s="275">
        <f t="shared" ref="J279:J293" si="93">+I279*F279</f>
        <v>13200000</v>
      </c>
      <c r="L279" s="347"/>
      <c r="M279" s="217">
        <f t="shared" si="90"/>
        <v>0</v>
      </c>
      <c r="O279" s="218">
        <v>40</v>
      </c>
      <c r="P279" s="329">
        <f t="shared" si="91"/>
        <v>13200000</v>
      </c>
      <c r="R279" s="218">
        <f t="shared" ref="R279:R293" si="94">+L279+O279</f>
        <v>40</v>
      </c>
      <c r="S279" s="336">
        <f t="shared" si="92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9"/>
        <v>19422800</v>
      </c>
      <c r="H280" s="284"/>
      <c r="I280" s="374">
        <v>690</v>
      </c>
      <c r="J280" s="275">
        <f t="shared" si="93"/>
        <v>22714800</v>
      </c>
      <c r="K280" s="284"/>
      <c r="L280" s="347"/>
      <c r="M280" s="217">
        <f t="shared" si="90"/>
        <v>0</v>
      </c>
      <c r="N280" s="284"/>
      <c r="O280" s="276">
        <v>447</v>
      </c>
      <c r="P280" s="329">
        <f t="shared" si="91"/>
        <v>14715240</v>
      </c>
      <c r="Q280" s="284"/>
      <c r="R280" s="218">
        <f t="shared" si="94"/>
        <v>447</v>
      </c>
      <c r="S280" s="336">
        <f t="shared" si="92"/>
        <v>14715240</v>
      </c>
      <c r="T280" s="203">
        <f t="shared" ref="T280:T293" si="95">+S280/J280</f>
        <v>0.64782608695652177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9"/>
        <v>6700000</v>
      </c>
      <c r="I281" s="374">
        <v>13</v>
      </c>
      <c r="J281" s="275">
        <f t="shared" si="93"/>
        <v>4355000</v>
      </c>
      <c r="L281" s="347"/>
      <c r="M281" s="217">
        <f t="shared" si="90"/>
        <v>0</v>
      </c>
      <c r="O281" s="218">
        <v>9</v>
      </c>
      <c r="P281" s="329">
        <f t="shared" si="91"/>
        <v>3015000</v>
      </c>
      <c r="R281" s="218">
        <f t="shared" si="94"/>
        <v>9</v>
      </c>
      <c r="S281" s="336">
        <f t="shared" si="92"/>
        <v>3015000</v>
      </c>
      <c r="T281" s="203">
        <f t="shared" si="95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9"/>
        <v>3150000</v>
      </c>
      <c r="I282" s="374">
        <v>92547.42857142858</v>
      </c>
      <c r="J282" s="275">
        <f t="shared" si="93"/>
        <v>6478320.0000000009</v>
      </c>
      <c r="L282" s="347"/>
      <c r="M282" s="329">
        <f t="shared" si="90"/>
        <v>0</v>
      </c>
      <c r="O282" s="276">
        <v>48500</v>
      </c>
      <c r="P282" s="329">
        <f t="shared" si="91"/>
        <v>3395000</v>
      </c>
      <c r="R282" s="218">
        <f t="shared" si="94"/>
        <v>48500</v>
      </c>
      <c r="S282" s="336">
        <f t="shared" si="92"/>
        <v>3395000</v>
      </c>
      <c r="T282" s="203">
        <f t="shared" si="95"/>
        <v>0.52405561935810507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9"/>
        <v>46200000</v>
      </c>
      <c r="I283" s="374">
        <v>14</v>
      </c>
      <c r="J283" s="275">
        <f t="shared" si="93"/>
        <v>46200000</v>
      </c>
      <c r="L283" s="347">
        <v>1</v>
      </c>
      <c r="M283" s="329">
        <f t="shared" si="90"/>
        <v>3300000</v>
      </c>
      <c r="O283" s="218">
        <v>10</v>
      </c>
      <c r="P283" s="329">
        <f t="shared" si="91"/>
        <v>33000000</v>
      </c>
      <c r="R283" s="218">
        <f t="shared" si="94"/>
        <v>11</v>
      </c>
      <c r="S283" s="336">
        <f t="shared" si="92"/>
        <v>36300000</v>
      </c>
      <c r="T283" s="203">
        <f t="shared" si="95"/>
        <v>0.7857142857142857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9"/>
        <v>151200000</v>
      </c>
      <c r="I284" s="374">
        <v>4200</v>
      </c>
      <c r="J284" s="275">
        <f t="shared" si="93"/>
        <v>151200000</v>
      </c>
      <c r="L284" s="347">
        <v>270</v>
      </c>
      <c r="M284" s="329">
        <f t="shared" si="90"/>
        <v>9720000</v>
      </c>
      <c r="O284" s="218">
        <v>3389</v>
      </c>
      <c r="P284" s="329">
        <f t="shared" si="91"/>
        <v>122004000</v>
      </c>
      <c r="R284" s="218">
        <f t="shared" si="94"/>
        <v>3659</v>
      </c>
      <c r="S284" s="336">
        <f t="shared" si="92"/>
        <v>131724000</v>
      </c>
      <c r="T284" s="203">
        <f t="shared" si="95"/>
        <v>0.87119047619047618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9"/>
        <v>3620000</v>
      </c>
      <c r="I285" s="374">
        <v>4000</v>
      </c>
      <c r="J285" s="275">
        <f t="shared" si="93"/>
        <v>3620000</v>
      </c>
      <c r="L285" s="347">
        <v>700</v>
      </c>
      <c r="M285" s="329">
        <f t="shared" si="90"/>
        <v>633500</v>
      </c>
      <c r="O285" s="218">
        <v>2000</v>
      </c>
      <c r="P285" s="329">
        <f t="shared" si="91"/>
        <v>1810000</v>
      </c>
      <c r="R285" s="218">
        <f t="shared" si="94"/>
        <v>2700</v>
      </c>
      <c r="S285" s="336">
        <f t="shared" si="92"/>
        <v>2443500</v>
      </c>
      <c r="T285" s="203">
        <f t="shared" si="95"/>
        <v>0.67500000000000004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9"/>
        <v>2811600</v>
      </c>
      <c r="I286" s="374">
        <v>18</v>
      </c>
      <c r="J286" s="275">
        <f t="shared" si="93"/>
        <v>2811600</v>
      </c>
      <c r="L286" s="347">
        <v>3</v>
      </c>
      <c r="M286" s="329">
        <f t="shared" si="90"/>
        <v>468600</v>
      </c>
      <c r="O286" s="218">
        <v>12</v>
      </c>
      <c r="P286" s="329">
        <f t="shared" si="91"/>
        <v>1874400</v>
      </c>
      <c r="R286" s="218">
        <f t="shared" si="94"/>
        <v>15</v>
      </c>
      <c r="S286" s="336">
        <f t="shared" si="92"/>
        <v>2343000</v>
      </c>
      <c r="T286" s="203">
        <f t="shared" si="95"/>
        <v>0.83333333333333337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9"/>
        <v>4000000</v>
      </c>
      <c r="I287" s="374">
        <v>1</v>
      </c>
      <c r="J287" s="275">
        <f t="shared" si="93"/>
        <v>4000000</v>
      </c>
      <c r="L287" s="347"/>
      <c r="M287" s="217">
        <f t="shared" si="90"/>
        <v>0</v>
      </c>
      <c r="O287" s="218">
        <v>1</v>
      </c>
      <c r="P287" s="329">
        <f t="shared" si="91"/>
        <v>4000000</v>
      </c>
      <c r="R287" s="218">
        <f t="shared" si="94"/>
        <v>1</v>
      </c>
      <c r="S287" s="336">
        <f t="shared" si="92"/>
        <v>4000000</v>
      </c>
      <c r="T287" s="203">
        <f t="shared" si="95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9"/>
        <v>21590248</v>
      </c>
      <c r="I288" s="374">
        <v>17991.873333333333</v>
      </c>
      <c r="J288" s="275">
        <f t="shared" si="93"/>
        <v>21590248</v>
      </c>
      <c r="L288" s="347"/>
      <c r="M288" s="329">
        <f t="shared" si="90"/>
        <v>0</v>
      </c>
      <c r="O288" s="218">
        <v>1317.9</v>
      </c>
      <c r="P288" s="329">
        <f t="shared" si="91"/>
        <v>1581480</v>
      </c>
      <c r="R288" s="218">
        <f t="shared" si="94"/>
        <v>1317.9</v>
      </c>
      <c r="S288" s="336">
        <f t="shared" si="92"/>
        <v>1581480</v>
      </c>
      <c r="T288" s="203">
        <f t="shared" si="95"/>
        <v>7.3249737566701417E-2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9"/>
        <v>2280000</v>
      </c>
      <c r="I289" s="374">
        <v>80</v>
      </c>
      <c r="J289" s="275">
        <f t="shared" si="93"/>
        <v>2280000</v>
      </c>
      <c r="L289" s="347"/>
      <c r="M289" s="217">
        <f t="shared" si="90"/>
        <v>0</v>
      </c>
      <c r="O289" s="218">
        <v>0</v>
      </c>
      <c r="P289" s="329">
        <f t="shared" si="91"/>
        <v>0</v>
      </c>
      <c r="R289" s="218">
        <f t="shared" si="94"/>
        <v>0</v>
      </c>
      <c r="S289" s="336">
        <f t="shared" si="92"/>
        <v>0</v>
      </c>
      <c r="T289" s="203">
        <f t="shared" si="95"/>
        <v>0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9"/>
        <v>23556720</v>
      </c>
      <c r="I290" s="374">
        <v>225</v>
      </c>
      <c r="J290" s="275">
        <f t="shared" si="93"/>
        <v>16061400</v>
      </c>
      <c r="L290" s="347"/>
      <c r="M290" s="217">
        <f t="shared" si="90"/>
        <v>0</v>
      </c>
      <c r="O290" s="218">
        <v>0</v>
      </c>
      <c r="P290" s="329">
        <f t="shared" si="91"/>
        <v>0</v>
      </c>
      <c r="R290" s="218">
        <f t="shared" si="94"/>
        <v>0</v>
      </c>
      <c r="S290" s="336">
        <f t="shared" si="92"/>
        <v>0</v>
      </c>
      <c r="T290" s="203">
        <f t="shared" si="95"/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9"/>
        <v>920000</v>
      </c>
      <c r="I291" s="374">
        <v>10</v>
      </c>
      <c r="J291" s="275">
        <f t="shared" si="93"/>
        <v>920000</v>
      </c>
      <c r="L291" s="347"/>
      <c r="M291" s="217">
        <f t="shared" si="90"/>
        <v>0</v>
      </c>
      <c r="O291" s="218">
        <v>2</v>
      </c>
      <c r="P291" s="329">
        <f t="shared" si="91"/>
        <v>184000</v>
      </c>
      <c r="R291" s="218">
        <f t="shared" si="94"/>
        <v>2</v>
      </c>
      <c r="S291" s="336">
        <f t="shared" si="92"/>
        <v>184000</v>
      </c>
      <c r="T291" s="203">
        <f t="shared" si="95"/>
        <v>0.2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9"/>
        <v>4200000</v>
      </c>
      <c r="I292" s="374">
        <v>52</v>
      </c>
      <c r="J292" s="275">
        <f t="shared" si="93"/>
        <v>7280000</v>
      </c>
      <c r="L292" s="347"/>
      <c r="M292" s="217">
        <f t="shared" si="90"/>
        <v>0</v>
      </c>
      <c r="O292" s="218">
        <v>30</v>
      </c>
      <c r="P292" s="329">
        <f t="shared" si="91"/>
        <v>4200000</v>
      </c>
      <c r="R292" s="218">
        <f t="shared" si="94"/>
        <v>30</v>
      </c>
      <c r="S292" s="336">
        <f t="shared" si="92"/>
        <v>4200000</v>
      </c>
      <c r="T292" s="203">
        <f t="shared" si="95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9"/>
        <v>280000</v>
      </c>
      <c r="I293" s="374">
        <v>12</v>
      </c>
      <c r="J293" s="275">
        <f t="shared" si="93"/>
        <v>420000</v>
      </c>
      <c r="L293" s="347"/>
      <c r="M293" s="217">
        <f t="shared" si="90"/>
        <v>0</v>
      </c>
      <c r="O293" s="218">
        <v>8</v>
      </c>
      <c r="P293" s="329">
        <f t="shared" si="91"/>
        <v>280000</v>
      </c>
      <c r="R293" s="218">
        <f t="shared" si="94"/>
        <v>8</v>
      </c>
      <c r="S293" s="336">
        <f t="shared" si="92"/>
        <v>280000</v>
      </c>
      <c r="T293" s="203">
        <f t="shared" si="95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9"/>
        <v>4360000</v>
      </c>
      <c r="I294" s="375">
        <v>8</v>
      </c>
      <c r="J294" s="278">
        <f>+I294*F294</f>
        <v>4360000</v>
      </c>
      <c r="L294" s="428"/>
      <c r="M294" s="236">
        <f t="shared" si="90"/>
        <v>0</v>
      </c>
      <c r="O294" s="237">
        <v>0</v>
      </c>
      <c r="P294" s="348">
        <f t="shared" si="91"/>
        <v>0</v>
      </c>
      <c r="R294" s="237">
        <f>+L294+O294</f>
        <v>0</v>
      </c>
      <c r="S294" s="349">
        <f t="shared" si="92"/>
        <v>0</v>
      </c>
      <c r="T294" s="213">
        <f>+S294/J294</f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SUM(J298:J366)</f>
        <v>654681828.03999996</v>
      </c>
      <c r="L297" s="459"/>
      <c r="M297" s="102">
        <f>SUM(M298:M366)</f>
        <v>4831260</v>
      </c>
      <c r="O297" s="263"/>
      <c r="P297" s="405">
        <f>SUM(P298:P366)</f>
        <v>484311603.75999999</v>
      </c>
      <c r="R297" s="191"/>
      <c r="S297" s="405">
        <f>SUM(S298:S366)</f>
        <v>489142863.75999999</v>
      </c>
      <c r="T297" s="264"/>
      <c r="V297" s="492"/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6">+E298*F298</f>
        <v>682500</v>
      </c>
      <c r="I298" s="371">
        <v>1500</v>
      </c>
      <c r="J298" s="96">
        <f>+I298*F298</f>
        <v>682500</v>
      </c>
      <c r="L298" s="371"/>
      <c r="M298" s="242">
        <f t="shared" ref="M298:M329" si="97">+(L298)*F298</f>
        <v>0</v>
      </c>
      <c r="O298" s="244">
        <v>1001</v>
      </c>
      <c r="P298" s="329">
        <f t="shared" ref="P298:P329" si="98">+O298*F298</f>
        <v>455455</v>
      </c>
      <c r="R298" s="244">
        <f>+L298+O298</f>
        <v>1001</v>
      </c>
      <c r="S298" s="447">
        <f t="shared" ref="S298:S329" si="99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6"/>
        <v>682500</v>
      </c>
      <c r="I299" s="374">
        <v>1500</v>
      </c>
      <c r="J299" s="96">
        <f>+I299*F299</f>
        <v>682500</v>
      </c>
      <c r="L299" s="347"/>
      <c r="M299" s="329">
        <f t="shared" si="97"/>
        <v>0</v>
      </c>
      <c r="O299" s="218">
        <v>1500</v>
      </c>
      <c r="P299" s="329">
        <f t="shared" si="98"/>
        <v>682500</v>
      </c>
      <c r="R299" s="218">
        <f>+L299+O299</f>
        <v>1500</v>
      </c>
      <c r="S299" s="336">
        <f t="shared" si="99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6"/>
        <v>500000</v>
      </c>
      <c r="I300" s="374">
        <v>2</v>
      </c>
      <c r="J300" s="96">
        <f t="shared" ref="J300:J342" si="100">+I300*F300</f>
        <v>500000</v>
      </c>
      <c r="L300" s="347"/>
      <c r="M300" s="217">
        <f t="shared" si="97"/>
        <v>0</v>
      </c>
      <c r="O300" s="218">
        <v>2</v>
      </c>
      <c r="P300" s="329">
        <f t="shared" si="98"/>
        <v>500000</v>
      </c>
      <c r="R300" s="218">
        <f t="shared" ref="R300:R363" si="101">+L300+O300</f>
        <v>2</v>
      </c>
      <c r="S300" s="336">
        <f t="shared" si="99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6"/>
        <v>7194000</v>
      </c>
      <c r="I301" s="374">
        <v>20</v>
      </c>
      <c r="J301" s="96">
        <f t="shared" si="100"/>
        <v>4796000</v>
      </c>
      <c r="L301" s="347"/>
      <c r="M301" s="217">
        <f t="shared" si="97"/>
        <v>0</v>
      </c>
      <c r="O301" s="218">
        <v>10</v>
      </c>
      <c r="P301" s="329">
        <f t="shared" si="98"/>
        <v>2398000</v>
      </c>
      <c r="R301" s="218">
        <f t="shared" si="101"/>
        <v>10</v>
      </c>
      <c r="S301" s="336">
        <f t="shared" si="99"/>
        <v>2398000</v>
      </c>
      <c r="T301" s="203">
        <f t="shared" ref="T301:T364" si="102">+S301/J301</f>
        <v>0.5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6"/>
        <v>450000</v>
      </c>
      <c r="I302" s="374">
        <v>300</v>
      </c>
      <c r="J302" s="96">
        <f t="shared" si="100"/>
        <v>450000</v>
      </c>
      <c r="L302" s="347"/>
      <c r="M302" s="217">
        <f t="shared" si="97"/>
        <v>0</v>
      </c>
      <c r="O302" s="218">
        <v>300</v>
      </c>
      <c r="P302" s="329">
        <f t="shared" si="98"/>
        <v>450000</v>
      </c>
      <c r="R302" s="218">
        <f t="shared" si="101"/>
        <v>300</v>
      </c>
      <c r="S302" s="336">
        <f t="shared" si="99"/>
        <v>450000</v>
      </c>
      <c r="T302" s="203">
        <f t="shared" si="102"/>
        <v>1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6"/>
        <v>7800000</v>
      </c>
      <c r="I303" s="374">
        <v>27</v>
      </c>
      <c r="J303" s="96">
        <f t="shared" si="100"/>
        <v>4212000</v>
      </c>
      <c r="L303" s="347"/>
      <c r="M303" s="217">
        <f t="shared" si="97"/>
        <v>0</v>
      </c>
      <c r="O303" s="218">
        <v>5</v>
      </c>
      <c r="P303" s="329">
        <f t="shared" si="98"/>
        <v>780000</v>
      </c>
      <c r="R303" s="218">
        <f t="shared" si="101"/>
        <v>5</v>
      </c>
      <c r="S303" s="336">
        <f t="shared" si="99"/>
        <v>780000</v>
      </c>
      <c r="T303" s="203">
        <f t="shared" si="102"/>
        <v>0.18518518518518517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6"/>
        <v>6000000</v>
      </c>
      <c r="I304" s="374">
        <v>1</v>
      </c>
      <c r="J304" s="96">
        <f t="shared" si="100"/>
        <v>6000000</v>
      </c>
      <c r="L304" s="347"/>
      <c r="M304" s="217">
        <f t="shared" si="97"/>
        <v>0</v>
      </c>
      <c r="O304" s="218">
        <v>1</v>
      </c>
      <c r="P304" s="329">
        <f t="shared" si="98"/>
        <v>6000000</v>
      </c>
      <c r="R304" s="218">
        <f t="shared" si="101"/>
        <v>1</v>
      </c>
      <c r="S304" s="336">
        <f t="shared" si="99"/>
        <v>6000000</v>
      </c>
      <c r="T304" s="203">
        <f t="shared" si="102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6"/>
        <v>6960500</v>
      </c>
      <c r="I305" s="374">
        <v>2</v>
      </c>
      <c r="J305" s="96">
        <f t="shared" si="100"/>
        <v>6960500</v>
      </c>
      <c r="L305" s="347"/>
      <c r="M305" s="217">
        <f t="shared" si="97"/>
        <v>0</v>
      </c>
      <c r="O305" s="218">
        <v>2</v>
      </c>
      <c r="P305" s="329">
        <f t="shared" si="98"/>
        <v>6960500</v>
      </c>
      <c r="R305" s="218">
        <f t="shared" si="101"/>
        <v>2</v>
      </c>
      <c r="S305" s="336">
        <f t="shared" si="99"/>
        <v>6960500</v>
      </c>
      <c r="T305" s="203">
        <f t="shared" si="102"/>
        <v>1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6"/>
        <v>9000000</v>
      </c>
      <c r="I306" s="374">
        <v>1</v>
      </c>
      <c r="J306" s="96">
        <f t="shared" si="100"/>
        <v>9000000</v>
      </c>
      <c r="L306" s="347"/>
      <c r="M306" s="217">
        <f t="shared" si="97"/>
        <v>0</v>
      </c>
      <c r="O306" s="218">
        <v>1</v>
      </c>
      <c r="P306" s="329">
        <f t="shared" si="98"/>
        <v>9000000</v>
      </c>
      <c r="R306" s="218">
        <f t="shared" si="101"/>
        <v>1</v>
      </c>
      <c r="S306" s="336">
        <f t="shared" si="99"/>
        <v>9000000</v>
      </c>
      <c r="T306" s="203">
        <f t="shared" si="102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6"/>
        <v>17136000</v>
      </c>
      <c r="I307" s="374">
        <v>1</v>
      </c>
      <c r="J307" s="96">
        <f t="shared" si="100"/>
        <v>17136000</v>
      </c>
      <c r="L307" s="330"/>
      <c r="M307" s="217">
        <f t="shared" si="97"/>
        <v>0</v>
      </c>
      <c r="O307" s="218">
        <v>0</v>
      </c>
      <c r="P307" s="329">
        <f t="shared" si="98"/>
        <v>0</v>
      </c>
      <c r="R307" s="218">
        <f t="shared" si="101"/>
        <v>0</v>
      </c>
      <c r="S307" s="336">
        <f t="shared" si="99"/>
        <v>0</v>
      </c>
      <c r="T307" s="203">
        <f t="shared" si="102"/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6"/>
        <v>200000</v>
      </c>
      <c r="I308" s="374">
        <v>0</v>
      </c>
      <c r="J308" s="96">
        <f t="shared" si="100"/>
        <v>0</v>
      </c>
      <c r="L308" s="330"/>
      <c r="M308" s="217">
        <f t="shared" si="97"/>
        <v>0</v>
      </c>
      <c r="O308" s="218">
        <v>0</v>
      </c>
      <c r="P308" s="329">
        <f t="shared" si="98"/>
        <v>0</v>
      </c>
      <c r="R308" s="218">
        <f t="shared" si="101"/>
        <v>0</v>
      </c>
      <c r="S308" s="336">
        <f t="shared" si="99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6"/>
        <v>1795000</v>
      </c>
      <c r="I309" s="374">
        <v>1</v>
      </c>
      <c r="J309" s="96">
        <f t="shared" si="100"/>
        <v>1795000</v>
      </c>
      <c r="L309" s="347"/>
      <c r="M309" s="217">
        <f t="shared" si="97"/>
        <v>0</v>
      </c>
      <c r="O309" s="218">
        <v>1</v>
      </c>
      <c r="P309" s="329">
        <f t="shared" si="98"/>
        <v>1795000</v>
      </c>
      <c r="R309" s="218">
        <f t="shared" si="101"/>
        <v>1</v>
      </c>
      <c r="S309" s="336">
        <f t="shared" si="99"/>
        <v>1795000</v>
      </c>
      <c r="T309" s="203">
        <f t="shared" si="102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6"/>
        <v>1795000</v>
      </c>
      <c r="I310" s="374">
        <v>1</v>
      </c>
      <c r="J310" s="96">
        <f t="shared" si="100"/>
        <v>1795000</v>
      </c>
      <c r="L310" s="330"/>
      <c r="M310" s="217">
        <f t="shared" si="97"/>
        <v>0</v>
      </c>
      <c r="O310" s="218">
        <v>0</v>
      </c>
      <c r="P310" s="329">
        <f t="shared" si="98"/>
        <v>0</v>
      </c>
      <c r="R310" s="218">
        <f t="shared" si="101"/>
        <v>0</v>
      </c>
      <c r="S310" s="336">
        <f t="shared" si="99"/>
        <v>0</v>
      </c>
      <c r="T310" s="203">
        <f t="shared" si="102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6"/>
        <v>5389000</v>
      </c>
      <c r="I311" s="374">
        <v>317</v>
      </c>
      <c r="J311" s="96">
        <f t="shared" si="100"/>
        <v>5389000</v>
      </c>
      <c r="L311" s="347"/>
      <c r="M311" s="217">
        <f t="shared" si="97"/>
        <v>0</v>
      </c>
      <c r="O311" s="218">
        <v>316</v>
      </c>
      <c r="P311" s="329">
        <f t="shared" si="98"/>
        <v>5372000</v>
      </c>
      <c r="R311" s="218">
        <f t="shared" si="101"/>
        <v>316</v>
      </c>
      <c r="S311" s="336">
        <f t="shared" si="99"/>
        <v>5372000</v>
      </c>
      <c r="T311" s="203">
        <f t="shared" si="102"/>
        <v>0.99684542586750791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6"/>
        <v>5389000</v>
      </c>
      <c r="I312" s="374">
        <v>317</v>
      </c>
      <c r="J312" s="96">
        <f t="shared" si="100"/>
        <v>5389000</v>
      </c>
      <c r="L312" s="330"/>
      <c r="M312" s="217">
        <f t="shared" si="97"/>
        <v>0</v>
      </c>
      <c r="O312" s="218">
        <v>0</v>
      </c>
      <c r="P312" s="329">
        <f t="shared" si="98"/>
        <v>0</v>
      </c>
      <c r="R312" s="218">
        <f t="shared" si="101"/>
        <v>0</v>
      </c>
      <c r="S312" s="336">
        <f t="shared" si="99"/>
        <v>0</v>
      </c>
      <c r="T312" s="203">
        <f t="shared" si="102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6"/>
        <v>14612500</v>
      </c>
      <c r="I313" s="374">
        <v>14</v>
      </c>
      <c r="J313" s="96">
        <f t="shared" si="100"/>
        <v>14612500</v>
      </c>
      <c r="L313" s="347"/>
      <c r="M313" s="329">
        <f t="shared" si="97"/>
        <v>0</v>
      </c>
      <c r="O313" s="218">
        <v>14</v>
      </c>
      <c r="P313" s="329">
        <f t="shared" si="98"/>
        <v>14612500</v>
      </c>
      <c r="R313" s="218">
        <f t="shared" si="101"/>
        <v>14</v>
      </c>
      <c r="S313" s="336">
        <f t="shared" si="99"/>
        <v>14612500</v>
      </c>
      <c r="T313" s="203">
        <f t="shared" si="102"/>
        <v>1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6"/>
        <v>2530000</v>
      </c>
      <c r="I314" s="374">
        <v>1</v>
      </c>
      <c r="J314" s="96">
        <f t="shared" si="100"/>
        <v>2530000</v>
      </c>
      <c r="L314" s="330"/>
      <c r="M314" s="291">
        <f t="shared" si="97"/>
        <v>0</v>
      </c>
      <c r="O314" s="218">
        <v>0</v>
      </c>
      <c r="P314" s="329">
        <f t="shared" si="98"/>
        <v>0</v>
      </c>
      <c r="R314" s="218">
        <f t="shared" si="101"/>
        <v>0</v>
      </c>
      <c r="S314" s="336">
        <f t="shared" si="99"/>
        <v>0</v>
      </c>
      <c r="T314" s="203">
        <f t="shared" si="102"/>
        <v>0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6"/>
        <v>3060000</v>
      </c>
      <c r="I315" s="374">
        <v>4</v>
      </c>
      <c r="J315" s="96">
        <f t="shared" si="100"/>
        <v>3060000</v>
      </c>
      <c r="L315" s="347"/>
      <c r="M315" s="329">
        <f t="shared" si="97"/>
        <v>0</v>
      </c>
      <c r="O315" s="218">
        <v>4</v>
      </c>
      <c r="P315" s="329">
        <f t="shared" si="98"/>
        <v>3060000</v>
      </c>
      <c r="R315" s="218">
        <f t="shared" si="101"/>
        <v>4</v>
      </c>
      <c r="S315" s="336">
        <f t="shared" si="99"/>
        <v>3060000</v>
      </c>
      <c r="T315" s="203">
        <f t="shared" si="102"/>
        <v>1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6"/>
        <v>15065000</v>
      </c>
      <c r="I316" s="374">
        <v>23</v>
      </c>
      <c r="J316" s="96">
        <f t="shared" si="100"/>
        <v>15065000</v>
      </c>
      <c r="L316" s="347">
        <v>1</v>
      </c>
      <c r="M316" s="329">
        <f t="shared" si="97"/>
        <v>655000</v>
      </c>
      <c r="O316" s="218">
        <v>22</v>
      </c>
      <c r="P316" s="329">
        <f t="shared" si="98"/>
        <v>14410000</v>
      </c>
      <c r="R316" s="218">
        <f t="shared" si="101"/>
        <v>23</v>
      </c>
      <c r="S316" s="336">
        <f t="shared" si="99"/>
        <v>15065000</v>
      </c>
      <c r="T316" s="203">
        <f t="shared" si="102"/>
        <v>1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6"/>
        <v>10710000</v>
      </c>
      <c r="I317" s="374">
        <v>14</v>
      </c>
      <c r="J317" s="96">
        <f t="shared" si="100"/>
        <v>10710000</v>
      </c>
      <c r="L317" s="347"/>
      <c r="M317" s="329">
        <f t="shared" si="97"/>
        <v>0</v>
      </c>
      <c r="O317" s="218">
        <v>14</v>
      </c>
      <c r="P317" s="329">
        <f t="shared" si="98"/>
        <v>10710000</v>
      </c>
      <c r="R317" s="218">
        <f t="shared" si="101"/>
        <v>14</v>
      </c>
      <c r="S317" s="336">
        <f t="shared" si="99"/>
        <v>10710000</v>
      </c>
      <c r="T317" s="203">
        <f t="shared" si="102"/>
        <v>1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6"/>
        <v>22948905.600000001</v>
      </c>
      <c r="I318" s="374">
        <v>0</v>
      </c>
      <c r="J318" s="96">
        <f t="shared" si="100"/>
        <v>0</v>
      </c>
      <c r="L318" s="330"/>
      <c r="M318" s="329">
        <f t="shared" si="97"/>
        <v>0</v>
      </c>
      <c r="O318" s="218">
        <v>0</v>
      </c>
      <c r="P318" s="329">
        <f t="shared" si="98"/>
        <v>0</v>
      </c>
      <c r="R318" s="218">
        <f t="shared" si="101"/>
        <v>0</v>
      </c>
      <c r="S318" s="336">
        <f t="shared" si="99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6"/>
        <v>46710000</v>
      </c>
      <c r="I319" s="374">
        <v>2595</v>
      </c>
      <c r="J319" s="96">
        <f t="shared" si="100"/>
        <v>46710000</v>
      </c>
      <c r="L319" s="462"/>
      <c r="M319" s="329">
        <f t="shared" si="97"/>
        <v>0</v>
      </c>
      <c r="O319" s="218">
        <v>2595</v>
      </c>
      <c r="P319" s="329">
        <f t="shared" si="98"/>
        <v>46710000</v>
      </c>
      <c r="R319" s="218">
        <f t="shared" si="101"/>
        <v>2595</v>
      </c>
      <c r="S319" s="336">
        <f t="shared" si="99"/>
        <v>46710000</v>
      </c>
      <c r="T319" s="203">
        <f t="shared" si="102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6"/>
        <v>42414112.439999998</v>
      </c>
      <c r="I320" s="374">
        <v>2595</v>
      </c>
      <c r="J320" s="96">
        <f t="shared" si="100"/>
        <v>42414112.439999998</v>
      </c>
      <c r="L320" s="330"/>
      <c r="M320" s="329">
        <f t="shared" si="97"/>
        <v>0</v>
      </c>
      <c r="O320" s="218">
        <v>0</v>
      </c>
      <c r="P320" s="329">
        <f t="shared" si="98"/>
        <v>0</v>
      </c>
      <c r="R320" s="218">
        <f t="shared" si="101"/>
        <v>0</v>
      </c>
      <c r="S320" s="336">
        <f t="shared" si="99"/>
        <v>0</v>
      </c>
      <c r="T320" s="203">
        <f t="shared" si="102"/>
        <v>0</v>
      </c>
      <c r="V320" s="492"/>
    </row>
    <row r="321" spans="2:22" s="284" customFormat="1" ht="52.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6"/>
        <v>951000</v>
      </c>
      <c r="I321" s="374">
        <v>3500</v>
      </c>
      <c r="J321" s="96">
        <f t="shared" si="100"/>
        <v>5547500</v>
      </c>
      <c r="L321" s="347">
        <v>116</v>
      </c>
      <c r="M321" s="329">
        <f t="shared" si="97"/>
        <v>183860</v>
      </c>
      <c r="O321" s="218">
        <v>967.6</v>
      </c>
      <c r="P321" s="329">
        <f t="shared" si="98"/>
        <v>1533646</v>
      </c>
      <c r="R321" s="218">
        <f t="shared" si="101"/>
        <v>1083.5999999999999</v>
      </c>
      <c r="S321" s="336">
        <f t="shared" si="99"/>
        <v>1717505.9999999998</v>
      </c>
      <c r="T321" s="203">
        <f t="shared" si="102"/>
        <v>0.30959999999999993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6"/>
        <v>684000</v>
      </c>
      <c r="I322" s="374">
        <v>112</v>
      </c>
      <c r="J322" s="96">
        <f t="shared" si="100"/>
        <v>504000</v>
      </c>
      <c r="L322" s="347"/>
      <c r="M322" s="329">
        <f t="shared" si="97"/>
        <v>0</v>
      </c>
      <c r="O322" s="218">
        <v>82</v>
      </c>
      <c r="P322" s="329">
        <f t="shared" si="98"/>
        <v>369000</v>
      </c>
      <c r="R322" s="218">
        <f t="shared" si="101"/>
        <v>82</v>
      </c>
      <c r="S322" s="336">
        <f t="shared" si="99"/>
        <v>369000</v>
      </c>
      <c r="T322" s="203">
        <f t="shared" si="102"/>
        <v>0.7321428571428571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6"/>
        <v>360000</v>
      </c>
      <c r="I323" s="374"/>
      <c r="J323" s="96">
        <f t="shared" si="100"/>
        <v>0</v>
      </c>
      <c r="L323" s="330"/>
      <c r="M323" s="329">
        <f t="shared" si="97"/>
        <v>0</v>
      </c>
      <c r="O323" s="218">
        <v>0</v>
      </c>
      <c r="P323" s="329">
        <f t="shared" si="98"/>
        <v>0</v>
      </c>
      <c r="R323" s="218">
        <f t="shared" si="101"/>
        <v>0</v>
      </c>
      <c r="S323" s="336">
        <f t="shared" si="99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6"/>
        <v>936000</v>
      </c>
      <c r="I324" s="374">
        <v>0</v>
      </c>
      <c r="J324" s="96">
        <f t="shared" si="100"/>
        <v>0</v>
      </c>
      <c r="L324" s="330"/>
      <c r="M324" s="329">
        <f t="shared" si="97"/>
        <v>0</v>
      </c>
      <c r="O324" s="218">
        <v>0</v>
      </c>
      <c r="P324" s="329">
        <f t="shared" si="98"/>
        <v>0</v>
      </c>
      <c r="R324" s="218">
        <f t="shared" si="101"/>
        <v>0</v>
      </c>
      <c r="S324" s="336">
        <f t="shared" si="99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6"/>
        <v>3600000</v>
      </c>
      <c r="I325" s="374">
        <v>5000</v>
      </c>
      <c r="J325" s="96">
        <f t="shared" si="100"/>
        <v>30000000</v>
      </c>
      <c r="L325" s="347">
        <v>76</v>
      </c>
      <c r="M325" s="329">
        <f t="shared" si="97"/>
        <v>456000</v>
      </c>
      <c r="O325" s="218">
        <v>600</v>
      </c>
      <c r="P325" s="329">
        <f t="shared" si="98"/>
        <v>3600000</v>
      </c>
      <c r="R325" s="218">
        <f t="shared" si="101"/>
        <v>676</v>
      </c>
      <c r="S325" s="336">
        <f t="shared" si="99"/>
        <v>4056000</v>
      </c>
      <c r="T325" s="203">
        <f t="shared" si="102"/>
        <v>0.13519999999999999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6"/>
        <v>360000</v>
      </c>
      <c r="I326" s="374">
        <v>300</v>
      </c>
      <c r="J326" s="96">
        <f t="shared" si="100"/>
        <v>540000</v>
      </c>
      <c r="L326" s="347"/>
      <c r="M326" s="329">
        <f t="shared" si="97"/>
        <v>0</v>
      </c>
      <c r="O326" s="218">
        <v>200</v>
      </c>
      <c r="P326" s="329">
        <f t="shared" si="98"/>
        <v>360000</v>
      </c>
      <c r="R326" s="218">
        <f t="shared" si="101"/>
        <v>200</v>
      </c>
      <c r="S326" s="336">
        <f t="shared" si="99"/>
        <v>360000</v>
      </c>
      <c r="T326" s="203">
        <f t="shared" si="102"/>
        <v>0.66666666666666663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6"/>
        <v>720000</v>
      </c>
      <c r="I327" s="374">
        <v>12</v>
      </c>
      <c r="J327" s="96">
        <f t="shared" si="100"/>
        <v>720000</v>
      </c>
      <c r="L327" s="347"/>
      <c r="M327" s="329">
        <f t="shared" si="97"/>
        <v>0</v>
      </c>
      <c r="O327" s="218">
        <v>12</v>
      </c>
      <c r="P327" s="329">
        <f t="shared" si="98"/>
        <v>720000</v>
      </c>
      <c r="R327" s="218">
        <f t="shared" si="101"/>
        <v>12</v>
      </c>
      <c r="S327" s="336">
        <f t="shared" si="99"/>
        <v>720000</v>
      </c>
      <c r="T327" s="203">
        <f t="shared" si="102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6"/>
        <v>3600000</v>
      </c>
      <c r="I328" s="374">
        <v>295.55</v>
      </c>
      <c r="J328" s="96">
        <f t="shared" si="100"/>
        <v>1773300</v>
      </c>
      <c r="L328" s="450">
        <v>33</v>
      </c>
      <c r="M328" s="329">
        <f t="shared" si="97"/>
        <v>198000</v>
      </c>
      <c r="O328" s="218">
        <v>145.4</v>
      </c>
      <c r="P328" s="329">
        <f t="shared" si="98"/>
        <v>872400</v>
      </c>
      <c r="R328" s="218">
        <f t="shared" si="101"/>
        <v>178.4</v>
      </c>
      <c r="S328" s="336">
        <f t="shared" si="99"/>
        <v>1070400</v>
      </c>
      <c r="T328" s="203">
        <f t="shared" si="102"/>
        <v>0.60362036880392489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6"/>
        <v>1290000</v>
      </c>
      <c r="I329" s="374">
        <v>6</v>
      </c>
      <c r="J329" s="96">
        <f t="shared" si="100"/>
        <v>1290000</v>
      </c>
      <c r="L329" s="347"/>
      <c r="M329" s="291">
        <f t="shared" si="97"/>
        <v>0</v>
      </c>
      <c r="O329" s="218">
        <v>4</v>
      </c>
      <c r="P329" s="329">
        <f t="shared" si="98"/>
        <v>860000</v>
      </c>
      <c r="R329" s="218">
        <f t="shared" si="101"/>
        <v>4</v>
      </c>
      <c r="S329" s="336">
        <f t="shared" si="99"/>
        <v>860000</v>
      </c>
      <c r="T329" s="203">
        <f t="shared" si="102"/>
        <v>0.66666666666666663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6"/>
        <v>24000000</v>
      </c>
      <c r="I330" s="374">
        <v>1</v>
      </c>
      <c r="J330" s="96">
        <f t="shared" si="100"/>
        <v>24000000</v>
      </c>
      <c r="L330" s="347"/>
      <c r="M330" s="291">
        <f t="shared" ref="M330:M361" si="103">+(L330)*F330</f>
        <v>0</v>
      </c>
      <c r="O330" s="218">
        <v>1</v>
      </c>
      <c r="P330" s="329">
        <f t="shared" ref="P330:P361" si="104">+O330*F330</f>
        <v>24000000</v>
      </c>
      <c r="R330" s="218">
        <f t="shared" si="101"/>
        <v>1</v>
      </c>
      <c r="S330" s="336">
        <f t="shared" ref="S330:S361" si="105">+R330*F330</f>
        <v>24000000</v>
      </c>
      <c r="T330" s="203">
        <f t="shared" si="102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6"/>
        <v>91963200</v>
      </c>
      <c r="I331" s="374">
        <v>96</v>
      </c>
      <c r="J331" s="96">
        <f t="shared" si="100"/>
        <v>78825600</v>
      </c>
      <c r="L331" s="347">
        <v>4</v>
      </c>
      <c r="M331" s="96">
        <f t="shared" si="103"/>
        <v>3284400</v>
      </c>
      <c r="O331" s="218">
        <v>60</v>
      </c>
      <c r="P331" s="329">
        <f t="shared" si="104"/>
        <v>49266000</v>
      </c>
      <c r="R331" s="218">
        <f t="shared" si="101"/>
        <v>64</v>
      </c>
      <c r="S331" s="336">
        <f t="shared" si="105"/>
        <v>52550400</v>
      </c>
      <c r="T331" s="203">
        <f t="shared" si="102"/>
        <v>0.66666666666666663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6"/>
        <v>900000</v>
      </c>
      <c r="I332" s="374">
        <v>3</v>
      </c>
      <c r="J332" s="96">
        <f t="shared" si="100"/>
        <v>900000</v>
      </c>
      <c r="L332" s="347"/>
      <c r="M332" s="291">
        <f t="shared" si="103"/>
        <v>0</v>
      </c>
      <c r="O332" s="218">
        <v>3</v>
      </c>
      <c r="P332" s="329">
        <f t="shared" si="104"/>
        <v>900000</v>
      </c>
      <c r="R332" s="218">
        <f t="shared" si="101"/>
        <v>3</v>
      </c>
      <c r="S332" s="336">
        <f t="shared" si="105"/>
        <v>900000</v>
      </c>
      <c r="T332" s="203">
        <f t="shared" si="102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6"/>
        <v>1600000</v>
      </c>
      <c r="I333" s="374">
        <v>400</v>
      </c>
      <c r="J333" s="96">
        <f t="shared" si="100"/>
        <v>1600000</v>
      </c>
      <c r="L333" s="347">
        <v>9</v>
      </c>
      <c r="M333" s="96">
        <f t="shared" si="103"/>
        <v>36000</v>
      </c>
      <c r="O333" s="218">
        <v>109</v>
      </c>
      <c r="P333" s="329">
        <f t="shared" si="104"/>
        <v>436000</v>
      </c>
      <c r="R333" s="218">
        <f t="shared" si="101"/>
        <v>118</v>
      </c>
      <c r="S333" s="336">
        <f t="shared" si="105"/>
        <v>472000</v>
      </c>
      <c r="T333" s="203">
        <f t="shared" si="102"/>
        <v>0.29499999999999998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6"/>
        <v>620000</v>
      </c>
      <c r="I334" s="374">
        <v>2</v>
      </c>
      <c r="J334" s="96">
        <f t="shared" si="100"/>
        <v>620000</v>
      </c>
      <c r="L334" s="347"/>
      <c r="M334" s="96">
        <f t="shared" si="103"/>
        <v>0</v>
      </c>
      <c r="O334" s="218">
        <v>2</v>
      </c>
      <c r="P334" s="329">
        <f t="shared" si="104"/>
        <v>620000</v>
      </c>
      <c r="R334" s="218">
        <f t="shared" si="101"/>
        <v>2</v>
      </c>
      <c r="S334" s="336">
        <f t="shared" si="105"/>
        <v>620000</v>
      </c>
      <c r="T334" s="203">
        <f t="shared" si="102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6"/>
        <v>500000</v>
      </c>
      <c r="I335" s="374">
        <v>500</v>
      </c>
      <c r="J335" s="96">
        <f t="shared" si="100"/>
        <v>500000</v>
      </c>
      <c r="L335" s="347">
        <v>18</v>
      </c>
      <c r="M335" s="96">
        <f t="shared" si="103"/>
        <v>18000</v>
      </c>
      <c r="O335" s="218">
        <v>481.70000000000005</v>
      </c>
      <c r="P335" s="329">
        <f t="shared" si="104"/>
        <v>481700.00000000006</v>
      </c>
      <c r="R335" s="218">
        <f t="shared" si="101"/>
        <v>499.70000000000005</v>
      </c>
      <c r="S335" s="336">
        <f t="shared" si="105"/>
        <v>499700.00000000006</v>
      </c>
      <c r="T335" s="203">
        <f t="shared" si="102"/>
        <v>0.99940000000000007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6"/>
        <v>1896000</v>
      </c>
      <c r="I336" s="374">
        <v>8</v>
      </c>
      <c r="J336" s="96">
        <f t="shared" si="100"/>
        <v>1896000</v>
      </c>
      <c r="L336" s="347"/>
      <c r="M336" s="96">
        <f t="shared" si="103"/>
        <v>0</v>
      </c>
      <c r="O336" s="218">
        <v>5</v>
      </c>
      <c r="P336" s="329">
        <f t="shared" si="104"/>
        <v>1185000</v>
      </c>
      <c r="R336" s="218">
        <f t="shared" si="101"/>
        <v>5</v>
      </c>
      <c r="S336" s="336">
        <f t="shared" si="105"/>
        <v>1185000</v>
      </c>
      <c r="T336" s="203">
        <f t="shared" si="102"/>
        <v>0.625</v>
      </c>
      <c r="V336" s="492"/>
    </row>
    <row r="337" spans="2:22" s="284" customFormat="1" ht="67.5" customHeight="1">
      <c r="B337" s="100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6"/>
        <v>77218848</v>
      </c>
      <c r="I337" s="374">
        <v>28</v>
      </c>
      <c r="J337" s="96">
        <f t="shared" si="100"/>
        <v>77218848</v>
      </c>
      <c r="L337" s="347"/>
      <c r="M337" s="96">
        <f t="shared" si="103"/>
        <v>0</v>
      </c>
      <c r="O337" s="218">
        <v>28</v>
      </c>
      <c r="P337" s="329">
        <f t="shared" si="104"/>
        <v>77218848</v>
      </c>
      <c r="R337" s="218">
        <f t="shared" si="101"/>
        <v>28</v>
      </c>
      <c r="S337" s="336">
        <f t="shared" si="105"/>
        <v>77218848</v>
      </c>
      <c r="T337" s="203">
        <f t="shared" si="102"/>
        <v>1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6"/>
        <v>1750000</v>
      </c>
      <c r="I338" s="374">
        <v>1</v>
      </c>
      <c r="J338" s="96">
        <f t="shared" si="100"/>
        <v>1750000</v>
      </c>
      <c r="L338" s="347"/>
      <c r="M338" s="96">
        <f t="shared" si="103"/>
        <v>0</v>
      </c>
      <c r="O338" s="218">
        <v>1</v>
      </c>
      <c r="P338" s="329">
        <f t="shared" si="104"/>
        <v>1750000</v>
      </c>
      <c r="R338" s="218">
        <f t="shared" si="101"/>
        <v>1</v>
      </c>
      <c r="S338" s="336">
        <f t="shared" si="105"/>
        <v>1750000</v>
      </c>
      <c r="T338" s="203">
        <f t="shared" si="102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6"/>
        <v>11000000</v>
      </c>
      <c r="I339" s="374">
        <v>10000</v>
      </c>
      <c r="J339" s="96">
        <f t="shared" si="100"/>
        <v>11000000</v>
      </c>
      <c r="L339" s="347"/>
      <c r="M339" s="96">
        <f t="shared" si="103"/>
        <v>0</v>
      </c>
      <c r="O339" s="218">
        <v>10000</v>
      </c>
      <c r="P339" s="329">
        <f t="shared" si="104"/>
        <v>11000000</v>
      </c>
      <c r="R339" s="218">
        <f t="shared" si="101"/>
        <v>10000</v>
      </c>
      <c r="S339" s="336">
        <f t="shared" si="105"/>
        <v>11000000</v>
      </c>
      <c r="T339" s="203">
        <f t="shared" si="102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6"/>
        <v>9008400</v>
      </c>
      <c r="I340" s="374">
        <v>298.08203898583355</v>
      </c>
      <c r="J340" s="96">
        <f t="shared" si="100"/>
        <v>6713105.5999999577</v>
      </c>
      <c r="L340" s="450"/>
      <c r="M340" s="96">
        <f t="shared" si="103"/>
        <v>0</v>
      </c>
      <c r="O340" s="218">
        <v>215</v>
      </c>
      <c r="P340" s="329">
        <f t="shared" si="104"/>
        <v>4842015</v>
      </c>
      <c r="R340" s="218">
        <f t="shared" si="101"/>
        <v>215</v>
      </c>
      <c r="S340" s="336">
        <f t="shared" si="105"/>
        <v>4842015</v>
      </c>
      <c r="T340" s="203">
        <f t="shared" si="102"/>
        <v>0.72127794325178352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6"/>
        <v>8250000</v>
      </c>
      <c r="I341" s="374">
        <v>3</v>
      </c>
      <c r="J341" s="96">
        <f t="shared" si="100"/>
        <v>8250000</v>
      </c>
      <c r="L341" s="347"/>
      <c r="M341" s="96">
        <f t="shared" si="103"/>
        <v>0</v>
      </c>
      <c r="O341" s="218">
        <v>2</v>
      </c>
      <c r="P341" s="329">
        <f t="shared" si="104"/>
        <v>5500000</v>
      </c>
      <c r="R341" s="218">
        <f t="shared" si="101"/>
        <v>2</v>
      </c>
      <c r="S341" s="336">
        <f t="shared" si="105"/>
        <v>5500000</v>
      </c>
      <c r="T341" s="203">
        <f t="shared" si="102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6"/>
        <v>19488000</v>
      </c>
      <c r="I342" s="374">
        <v>4</v>
      </c>
      <c r="J342" s="96">
        <f t="shared" si="100"/>
        <v>19488000</v>
      </c>
      <c r="L342" s="347"/>
      <c r="M342" s="96">
        <f t="shared" si="103"/>
        <v>0</v>
      </c>
      <c r="O342" s="218">
        <v>3</v>
      </c>
      <c r="P342" s="329">
        <f t="shared" si="104"/>
        <v>14616000</v>
      </c>
      <c r="R342" s="218">
        <f t="shared" si="101"/>
        <v>3</v>
      </c>
      <c r="S342" s="336">
        <f t="shared" si="105"/>
        <v>14616000</v>
      </c>
      <c r="T342" s="203">
        <f t="shared" si="102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6"/>
        <v>19452000</v>
      </c>
      <c r="I343" s="374">
        <v>110</v>
      </c>
      <c r="J343" s="96">
        <f>+I343*F343</f>
        <v>35662000</v>
      </c>
      <c r="L343" s="463"/>
      <c r="M343" s="96">
        <f t="shared" si="103"/>
        <v>0</v>
      </c>
      <c r="O343" s="218">
        <v>68</v>
      </c>
      <c r="P343" s="329">
        <f t="shared" si="104"/>
        <v>22045600</v>
      </c>
      <c r="R343" s="218">
        <f t="shared" si="101"/>
        <v>68</v>
      </c>
      <c r="S343" s="336">
        <f t="shared" si="105"/>
        <v>22045600</v>
      </c>
      <c r="T343" s="203">
        <f t="shared" si="102"/>
        <v>0.61818181818181817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6"/>
        <v>42024000</v>
      </c>
      <c r="I344" s="374">
        <v>3000</v>
      </c>
      <c r="J344" s="96">
        <f t="shared" ref="J344:J365" si="106">+I344*F344</f>
        <v>42024000</v>
      </c>
      <c r="L344" s="347"/>
      <c r="M344" s="96">
        <f t="shared" si="103"/>
        <v>0</v>
      </c>
      <c r="O344" s="218">
        <v>2999.72</v>
      </c>
      <c r="P344" s="329">
        <f t="shared" si="104"/>
        <v>42020077.759999998</v>
      </c>
      <c r="R344" s="218">
        <f t="shared" si="101"/>
        <v>2999.72</v>
      </c>
      <c r="S344" s="336">
        <f t="shared" si="105"/>
        <v>42020077.759999998</v>
      </c>
      <c r="T344" s="203">
        <f t="shared" si="102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6"/>
        <v>6000000</v>
      </c>
      <c r="I345" s="374">
        <v>4</v>
      </c>
      <c r="J345" s="96">
        <f t="shared" si="106"/>
        <v>8000000</v>
      </c>
      <c r="L345" s="347"/>
      <c r="M345" s="96">
        <f t="shared" si="103"/>
        <v>0</v>
      </c>
      <c r="O345" s="218">
        <v>2</v>
      </c>
      <c r="P345" s="329">
        <f t="shared" si="104"/>
        <v>4000000</v>
      </c>
      <c r="R345" s="218">
        <f t="shared" si="101"/>
        <v>2</v>
      </c>
      <c r="S345" s="336">
        <f t="shared" si="105"/>
        <v>4000000</v>
      </c>
      <c r="T345" s="203">
        <f t="shared" si="102"/>
        <v>0.5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6"/>
        <v>8000000</v>
      </c>
      <c r="I346" s="374">
        <v>1</v>
      </c>
      <c r="J346" s="96">
        <f t="shared" si="106"/>
        <v>8000000</v>
      </c>
      <c r="L346" s="347"/>
      <c r="M346" s="96">
        <f t="shared" si="103"/>
        <v>0</v>
      </c>
      <c r="O346" s="218">
        <v>1</v>
      </c>
      <c r="P346" s="329">
        <f t="shared" si="104"/>
        <v>8000000</v>
      </c>
      <c r="R346" s="218">
        <f t="shared" si="101"/>
        <v>1</v>
      </c>
      <c r="S346" s="336">
        <f t="shared" si="105"/>
        <v>8000000</v>
      </c>
      <c r="T346" s="203">
        <f t="shared" si="102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6"/>
        <v>850000</v>
      </c>
      <c r="I347" s="374">
        <v>5</v>
      </c>
      <c r="J347" s="96">
        <f t="shared" si="106"/>
        <v>850000</v>
      </c>
      <c r="L347" s="347"/>
      <c r="M347" s="96">
        <f t="shared" si="103"/>
        <v>0</v>
      </c>
      <c r="O347" s="218">
        <v>4</v>
      </c>
      <c r="P347" s="329">
        <f t="shared" si="104"/>
        <v>680000</v>
      </c>
      <c r="R347" s="218">
        <f t="shared" si="101"/>
        <v>4</v>
      </c>
      <c r="S347" s="336">
        <f t="shared" si="105"/>
        <v>680000</v>
      </c>
      <c r="T347" s="203">
        <f t="shared" si="102"/>
        <v>0.8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6"/>
        <v>26243182</v>
      </c>
      <c r="I348" s="374">
        <v>2</v>
      </c>
      <c r="J348" s="96">
        <f t="shared" si="106"/>
        <v>26243182</v>
      </c>
      <c r="L348" s="347"/>
      <c r="M348" s="96">
        <f t="shared" si="103"/>
        <v>0</v>
      </c>
      <c r="O348" s="218">
        <v>2</v>
      </c>
      <c r="P348" s="329">
        <f t="shared" si="104"/>
        <v>26243182</v>
      </c>
      <c r="R348" s="218">
        <f t="shared" si="101"/>
        <v>2</v>
      </c>
      <c r="S348" s="336">
        <f t="shared" si="105"/>
        <v>26243182</v>
      </c>
      <c r="T348" s="203">
        <f t="shared" si="102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6"/>
        <v>40163180</v>
      </c>
      <c r="I349" s="374">
        <v>2</v>
      </c>
      <c r="J349" s="96">
        <f t="shared" si="106"/>
        <v>40163180</v>
      </c>
      <c r="L349" s="347"/>
      <c r="M349" s="96">
        <f t="shared" si="103"/>
        <v>0</v>
      </c>
      <c r="O349" s="218">
        <v>2</v>
      </c>
      <c r="P349" s="329">
        <f t="shared" si="104"/>
        <v>40163180</v>
      </c>
      <c r="R349" s="218">
        <f t="shared" si="101"/>
        <v>2</v>
      </c>
      <c r="S349" s="336">
        <f t="shared" si="105"/>
        <v>40163180</v>
      </c>
      <c r="T349" s="203">
        <f t="shared" si="102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6"/>
        <v>300000</v>
      </c>
      <c r="I350" s="374">
        <v>2</v>
      </c>
      <c r="J350" s="96">
        <f t="shared" si="106"/>
        <v>300000</v>
      </c>
      <c r="L350" s="347"/>
      <c r="M350" s="96">
        <f t="shared" si="103"/>
        <v>0</v>
      </c>
      <c r="O350" s="218">
        <v>2</v>
      </c>
      <c r="P350" s="329">
        <f t="shared" si="104"/>
        <v>300000</v>
      </c>
      <c r="R350" s="218">
        <f t="shared" si="101"/>
        <v>2</v>
      </c>
      <c r="S350" s="336">
        <f t="shared" si="105"/>
        <v>300000</v>
      </c>
      <c r="T350" s="203">
        <f t="shared" si="102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6"/>
        <v>4100000</v>
      </c>
      <c r="I351" s="374">
        <v>1</v>
      </c>
      <c r="J351" s="96">
        <f t="shared" si="106"/>
        <v>4100000</v>
      </c>
      <c r="L351" s="347"/>
      <c r="M351" s="96">
        <f t="shared" si="103"/>
        <v>0</v>
      </c>
      <c r="O351" s="218">
        <v>1</v>
      </c>
      <c r="P351" s="329">
        <f t="shared" si="104"/>
        <v>4100000</v>
      </c>
      <c r="R351" s="218">
        <f t="shared" si="101"/>
        <v>1</v>
      </c>
      <c r="S351" s="336">
        <f t="shared" si="105"/>
        <v>4100000</v>
      </c>
      <c r="T351" s="203">
        <f t="shared" si="102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6"/>
        <v>260000</v>
      </c>
      <c r="I352" s="374">
        <v>2</v>
      </c>
      <c r="J352" s="96">
        <f t="shared" si="106"/>
        <v>104000</v>
      </c>
      <c r="L352" s="347"/>
      <c r="M352" s="96">
        <f t="shared" si="103"/>
        <v>0</v>
      </c>
      <c r="O352" s="218">
        <v>2</v>
      </c>
      <c r="P352" s="329">
        <f t="shared" si="104"/>
        <v>104000</v>
      </c>
      <c r="R352" s="218">
        <f t="shared" si="101"/>
        <v>2</v>
      </c>
      <c r="S352" s="336">
        <f t="shared" si="105"/>
        <v>104000</v>
      </c>
      <c r="T352" s="203">
        <f t="shared" si="102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6"/>
        <v>360000</v>
      </c>
      <c r="I353" s="374">
        <v>10</v>
      </c>
      <c r="J353" s="96">
        <f t="shared" si="106"/>
        <v>360000</v>
      </c>
      <c r="L353" s="347"/>
      <c r="M353" s="96">
        <f t="shared" si="103"/>
        <v>0</v>
      </c>
      <c r="O353" s="218">
        <v>4</v>
      </c>
      <c r="P353" s="329">
        <f t="shared" si="104"/>
        <v>144000</v>
      </c>
      <c r="R353" s="218">
        <f t="shared" si="101"/>
        <v>4</v>
      </c>
      <c r="S353" s="336">
        <f t="shared" si="105"/>
        <v>144000</v>
      </c>
      <c r="T353" s="203">
        <f t="shared" si="102"/>
        <v>0.4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6"/>
        <v>150000</v>
      </c>
      <c r="I354" s="374">
        <v>1</v>
      </c>
      <c r="J354" s="96">
        <f t="shared" si="106"/>
        <v>150000</v>
      </c>
      <c r="L354" s="330"/>
      <c r="M354" s="96">
        <f t="shared" si="103"/>
        <v>0</v>
      </c>
      <c r="O354" s="218">
        <v>1</v>
      </c>
      <c r="P354" s="329">
        <f t="shared" si="104"/>
        <v>150000</v>
      </c>
      <c r="R354" s="218">
        <f t="shared" si="101"/>
        <v>1</v>
      </c>
      <c r="S354" s="336">
        <f t="shared" si="105"/>
        <v>150000</v>
      </c>
      <c r="T354" s="203">
        <f t="shared" si="102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6"/>
        <v>550000</v>
      </c>
      <c r="I355" s="374">
        <v>5</v>
      </c>
      <c r="J355" s="96">
        <f t="shared" si="106"/>
        <v>550000</v>
      </c>
      <c r="L355" s="347"/>
      <c r="M355" s="96">
        <f t="shared" si="103"/>
        <v>0</v>
      </c>
      <c r="O355" s="218">
        <v>4</v>
      </c>
      <c r="P355" s="329">
        <f t="shared" si="104"/>
        <v>440000</v>
      </c>
      <c r="R355" s="218">
        <f t="shared" si="101"/>
        <v>4</v>
      </c>
      <c r="S355" s="336">
        <f t="shared" si="105"/>
        <v>440000</v>
      </c>
      <c r="T355" s="203">
        <f t="shared" si="102"/>
        <v>0.8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6"/>
        <v>1750000</v>
      </c>
      <c r="I356" s="374">
        <v>5</v>
      </c>
      <c r="J356" s="96">
        <f t="shared" si="106"/>
        <v>1750000</v>
      </c>
      <c r="L356" s="347"/>
      <c r="M356" s="96">
        <f t="shared" si="103"/>
        <v>0</v>
      </c>
      <c r="O356" s="218">
        <v>5</v>
      </c>
      <c r="P356" s="329">
        <f t="shared" si="104"/>
        <v>1750000</v>
      </c>
      <c r="R356" s="218">
        <f t="shared" si="101"/>
        <v>5</v>
      </c>
      <c r="S356" s="336">
        <f t="shared" si="105"/>
        <v>1750000</v>
      </c>
      <c r="T356" s="203">
        <f t="shared" si="102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6"/>
        <v>750000</v>
      </c>
      <c r="I357" s="374">
        <v>10</v>
      </c>
      <c r="J357" s="96">
        <f t="shared" si="106"/>
        <v>750000</v>
      </c>
      <c r="L357" s="347"/>
      <c r="M357" s="96">
        <f t="shared" si="103"/>
        <v>0</v>
      </c>
      <c r="O357" s="218">
        <v>10</v>
      </c>
      <c r="P357" s="329">
        <f t="shared" si="104"/>
        <v>750000</v>
      </c>
      <c r="R357" s="218">
        <f t="shared" si="101"/>
        <v>10</v>
      </c>
      <c r="S357" s="336">
        <f t="shared" si="105"/>
        <v>750000</v>
      </c>
      <c r="T357" s="203">
        <f t="shared" si="102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6"/>
        <v>2150000</v>
      </c>
      <c r="I358" s="374">
        <v>4</v>
      </c>
      <c r="J358" s="96">
        <f t="shared" si="106"/>
        <v>1720000</v>
      </c>
      <c r="L358" s="347"/>
      <c r="M358" s="96">
        <f t="shared" si="103"/>
        <v>0</v>
      </c>
      <c r="O358" s="218">
        <v>4</v>
      </c>
      <c r="P358" s="329">
        <f t="shared" si="104"/>
        <v>1720000</v>
      </c>
      <c r="R358" s="218">
        <f t="shared" si="101"/>
        <v>4</v>
      </c>
      <c r="S358" s="336">
        <f t="shared" si="105"/>
        <v>1720000</v>
      </c>
      <c r="T358" s="203">
        <f t="shared" si="102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6"/>
        <v>50000</v>
      </c>
      <c r="I359" s="374">
        <v>10</v>
      </c>
      <c r="J359" s="96">
        <f t="shared" si="106"/>
        <v>50000</v>
      </c>
      <c r="L359" s="347"/>
      <c r="M359" s="96">
        <f t="shared" si="103"/>
        <v>0</v>
      </c>
      <c r="O359" s="218">
        <v>10</v>
      </c>
      <c r="P359" s="329">
        <f t="shared" si="104"/>
        <v>50000</v>
      </c>
      <c r="R359" s="218">
        <f t="shared" si="101"/>
        <v>10</v>
      </c>
      <c r="S359" s="336">
        <f t="shared" si="105"/>
        <v>50000</v>
      </c>
      <c r="T359" s="203">
        <f t="shared" si="102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6"/>
        <v>340000</v>
      </c>
      <c r="I360" s="374">
        <v>2</v>
      </c>
      <c r="J360" s="96">
        <f t="shared" si="106"/>
        <v>340000</v>
      </c>
      <c r="L360" s="347"/>
      <c r="M360" s="96">
        <f t="shared" si="103"/>
        <v>0</v>
      </c>
      <c r="O360" s="218">
        <v>2</v>
      </c>
      <c r="P360" s="329">
        <f t="shared" si="104"/>
        <v>340000</v>
      </c>
      <c r="R360" s="218">
        <f t="shared" si="101"/>
        <v>2</v>
      </c>
      <c r="S360" s="336">
        <f t="shared" si="105"/>
        <v>340000</v>
      </c>
      <c r="T360" s="203">
        <f t="shared" si="102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6"/>
        <v>1750000</v>
      </c>
      <c r="I361" s="374">
        <v>50</v>
      </c>
      <c r="J361" s="96">
        <f t="shared" si="106"/>
        <v>1750000</v>
      </c>
      <c r="L361" s="347"/>
      <c r="M361" s="96">
        <f t="shared" si="103"/>
        <v>0</v>
      </c>
      <c r="O361" s="218">
        <v>50</v>
      </c>
      <c r="P361" s="329">
        <f t="shared" si="104"/>
        <v>1750000</v>
      </c>
      <c r="R361" s="218">
        <f t="shared" si="101"/>
        <v>50</v>
      </c>
      <c r="S361" s="336">
        <f t="shared" si="105"/>
        <v>1750000</v>
      </c>
      <c r="T361" s="203">
        <f t="shared" si="102"/>
        <v>1</v>
      </c>
      <c r="V361" s="492"/>
    </row>
    <row r="362" spans="2:22" s="284" customFormat="1" ht="44.25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66" si="107">+E362*F362</f>
        <v>90000</v>
      </c>
      <c r="I362" s="374">
        <v>0</v>
      </c>
      <c r="J362" s="96">
        <f t="shared" si="106"/>
        <v>0</v>
      </c>
      <c r="L362" s="347"/>
      <c r="M362" s="96">
        <f t="shared" ref="M362:M366" si="108">+(L362)*F362</f>
        <v>0</v>
      </c>
      <c r="O362" s="218">
        <v>0</v>
      </c>
      <c r="P362" s="329">
        <f t="shared" ref="P362:P366" si="109">+O362*F362</f>
        <v>0</v>
      </c>
      <c r="R362" s="218">
        <f t="shared" si="101"/>
        <v>0</v>
      </c>
      <c r="S362" s="336">
        <f t="shared" ref="S362:S366" si="110">+R362*F362</f>
        <v>0</v>
      </c>
      <c r="T362" s="203">
        <v>0</v>
      </c>
      <c r="V362" s="492"/>
    </row>
    <row r="363" spans="2:22" s="284" customFormat="1" ht="41.2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7"/>
        <v>1200000</v>
      </c>
      <c r="I363" s="374">
        <v>1</v>
      </c>
      <c r="J363" s="96">
        <f t="shared" si="106"/>
        <v>1200000</v>
      </c>
      <c r="L363" s="347"/>
      <c r="M363" s="96">
        <f t="shared" si="108"/>
        <v>0</v>
      </c>
      <c r="O363" s="218">
        <v>1</v>
      </c>
      <c r="P363" s="329">
        <f t="shared" si="109"/>
        <v>1200000</v>
      </c>
      <c r="R363" s="218">
        <f t="shared" si="101"/>
        <v>1</v>
      </c>
      <c r="S363" s="336">
        <f t="shared" si="110"/>
        <v>1200000</v>
      </c>
      <c r="T363" s="203">
        <f t="shared" si="102"/>
        <v>1</v>
      </c>
      <c r="V363" s="492"/>
    </row>
    <row r="364" spans="2:22" s="284" customFormat="1" ht="43.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7"/>
        <v>555000</v>
      </c>
      <c r="I364" s="374">
        <v>3</v>
      </c>
      <c r="J364" s="96">
        <f t="shared" si="106"/>
        <v>555000</v>
      </c>
      <c r="L364" s="347"/>
      <c r="M364" s="96">
        <f t="shared" si="108"/>
        <v>0</v>
      </c>
      <c r="O364" s="218">
        <v>3</v>
      </c>
      <c r="P364" s="329">
        <f t="shared" si="109"/>
        <v>555000</v>
      </c>
      <c r="R364" s="218">
        <f t="shared" ref="R364:R365" si="111">+L364+O364</f>
        <v>3</v>
      </c>
      <c r="S364" s="336">
        <f t="shared" si="110"/>
        <v>555000</v>
      </c>
      <c r="T364" s="203">
        <f t="shared" si="102"/>
        <v>1</v>
      </c>
      <c r="V364" s="492"/>
    </row>
    <row r="365" spans="2:22" s="284" customFormat="1" ht="45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7"/>
        <v>3780000</v>
      </c>
      <c r="I365" s="374">
        <v>9</v>
      </c>
      <c r="J365" s="96">
        <f t="shared" si="106"/>
        <v>5670000</v>
      </c>
      <c r="L365" s="347"/>
      <c r="M365" s="96">
        <f t="shared" si="108"/>
        <v>0</v>
      </c>
      <c r="O365" s="218">
        <v>6</v>
      </c>
      <c r="P365" s="329">
        <f t="shared" si="109"/>
        <v>3780000</v>
      </c>
      <c r="R365" s="218">
        <f t="shared" si="111"/>
        <v>6</v>
      </c>
      <c r="S365" s="336">
        <f t="shared" si="110"/>
        <v>3780000</v>
      </c>
      <c r="T365" s="203">
        <f t="shared" ref="T365" si="112">+S365/J365</f>
        <v>0.66666666666666663</v>
      </c>
      <c r="V365" s="492"/>
    </row>
    <row r="366" spans="2:22" s="284" customFormat="1" ht="57.75" customHeight="1" thickBot="1">
      <c r="B366" s="204">
        <v>13.69</v>
      </c>
      <c r="C366" s="195" t="s">
        <v>378</v>
      </c>
      <c r="D366" s="250" t="s">
        <v>318</v>
      </c>
      <c r="E366" s="235">
        <v>3</v>
      </c>
      <c r="F366" s="206">
        <v>1365000</v>
      </c>
      <c r="G366" s="97">
        <f t="shared" si="107"/>
        <v>4095000</v>
      </c>
      <c r="I366" s="375">
        <v>1</v>
      </c>
      <c r="J366" s="97">
        <f>+I366*F366</f>
        <v>1365000</v>
      </c>
      <c r="L366" s="428"/>
      <c r="M366" s="358">
        <f t="shared" si="108"/>
        <v>0</v>
      </c>
      <c r="O366" s="237">
        <v>0</v>
      </c>
      <c r="P366" s="348">
        <f t="shared" si="109"/>
        <v>0</v>
      </c>
      <c r="R366" s="237">
        <f>+L366+O366</f>
        <v>0</v>
      </c>
      <c r="S366" s="349">
        <f t="shared" si="110"/>
        <v>0</v>
      </c>
      <c r="T366" s="213">
        <f>+S366/J366</f>
        <v>0</v>
      </c>
      <c r="V366" s="492"/>
    </row>
    <row r="367" spans="2:22" s="284" customFormat="1" ht="12.6" customHeight="1" thickBot="1">
      <c r="B367" s="350"/>
      <c r="C367" s="359"/>
      <c r="D367" s="350"/>
      <c r="E367" s="352"/>
      <c r="F367" s="353"/>
      <c r="G367" s="113"/>
      <c r="I367" s="292"/>
      <c r="J367" s="113"/>
      <c r="L367" s="464"/>
      <c r="M367" s="360"/>
      <c r="O367" s="361"/>
      <c r="P367" s="355"/>
      <c r="R367" s="356"/>
      <c r="S367" s="355"/>
      <c r="T367" s="300"/>
      <c r="V367" s="492"/>
    </row>
    <row r="368" spans="2:22" s="284" customFormat="1" ht="35.25" customHeight="1" thickBot="1">
      <c r="B368" s="733" t="s">
        <v>490</v>
      </c>
      <c r="C368" s="734"/>
      <c r="D368" s="734"/>
      <c r="E368" s="734"/>
      <c r="F368" s="734"/>
      <c r="G368" s="362"/>
      <c r="H368" s="363"/>
      <c r="I368" s="397"/>
      <c r="J368" s="482">
        <f>SUM(J369:J405)</f>
        <v>787293114.15999997</v>
      </c>
      <c r="L368" s="465"/>
      <c r="M368" s="482">
        <f>SUM(M369:M405)</f>
        <v>17014932</v>
      </c>
      <c r="O368" s="364"/>
      <c r="P368" s="488">
        <f>SUM(P369:P405)</f>
        <v>643675066.76999998</v>
      </c>
      <c r="Q368" s="365"/>
      <c r="R368" s="366"/>
      <c r="S368" s="52">
        <f>SUM(S369:S405)</f>
        <v>660689998.76999998</v>
      </c>
      <c r="T368" s="367"/>
      <c r="V368" s="492"/>
    </row>
    <row r="369" spans="2:22" s="284" customFormat="1" ht="64.900000000000006" customHeight="1">
      <c r="B369" s="368" t="s">
        <v>469</v>
      </c>
      <c r="C369" s="171" t="s">
        <v>463</v>
      </c>
      <c r="D369" s="169" t="s">
        <v>4</v>
      </c>
      <c r="E369" s="369"/>
      <c r="F369" s="168">
        <v>836782</v>
      </c>
      <c r="G369" s="370"/>
      <c r="I369" s="432">
        <v>24.5</v>
      </c>
      <c r="J369" s="95">
        <f>+I369*F369</f>
        <v>20501159</v>
      </c>
      <c r="L369" s="371"/>
      <c r="M369" s="448">
        <f>+L369*F369</f>
        <v>0</v>
      </c>
      <c r="O369" s="371">
        <v>24.5</v>
      </c>
      <c r="P369" s="327">
        <f t="shared" ref="P369:P404" si="113">+O369*F369</f>
        <v>20501159</v>
      </c>
      <c r="R369" s="371">
        <f>+L369+O369</f>
        <v>24.5</v>
      </c>
      <c r="S369" s="467">
        <f>+R369*F369</f>
        <v>20501159</v>
      </c>
      <c r="T369" s="372">
        <f>+S369/J369</f>
        <v>1</v>
      </c>
      <c r="V369" s="492"/>
    </row>
    <row r="370" spans="2:22" s="284" customFormat="1" ht="64.900000000000006" customHeight="1">
      <c r="B370" s="162" t="s">
        <v>470</v>
      </c>
      <c r="C370" s="165" t="s">
        <v>471</v>
      </c>
      <c r="D370" s="163" t="s">
        <v>3</v>
      </c>
      <c r="E370" s="228"/>
      <c r="F370" s="61">
        <v>37585</v>
      </c>
      <c r="G370" s="373"/>
      <c r="I370" s="380">
        <v>198.05</v>
      </c>
      <c r="J370" s="96">
        <f>+I370*F370</f>
        <v>7443709.25</v>
      </c>
      <c r="L370" s="340"/>
      <c r="M370" s="96">
        <f>+L370*F370</f>
        <v>0</v>
      </c>
      <c r="O370" s="374">
        <v>0</v>
      </c>
      <c r="P370" s="329">
        <f t="shared" si="113"/>
        <v>0</v>
      </c>
      <c r="R370" s="374">
        <f>+L370+O370</f>
        <v>0</v>
      </c>
      <c r="S370" s="468">
        <f>+R370*F370</f>
        <v>0</v>
      </c>
      <c r="T370" s="203">
        <f>+S370/J370</f>
        <v>0</v>
      </c>
      <c r="V370" s="492"/>
    </row>
    <row r="371" spans="2:22" s="284" customFormat="1" ht="64.900000000000006" customHeight="1">
      <c r="B371" s="100" t="s">
        <v>472</v>
      </c>
      <c r="C371" s="165" t="s">
        <v>473</v>
      </c>
      <c r="D371" s="163" t="s">
        <v>4</v>
      </c>
      <c r="E371" s="228"/>
      <c r="F371" s="61">
        <v>18094</v>
      </c>
      <c r="G371" s="373"/>
      <c r="I371" s="380">
        <v>12564.83</v>
      </c>
      <c r="J371" s="96">
        <f t="shared" ref="J371:J405" si="114">+I371*F371</f>
        <v>227348034.02000001</v>
      </c>
      <c r="L371" s="340"/>
      <c r="M371" s="96">
        <f t="shared" ref="M371:M404" si="115">+L371*F371</f>
        <v>0</v>
      </c>
      <c r="O371" s="374">
        <v>12564.81</v>
      </c>
      <c r="P371" s="329">
        <f t="shared" si="113"/>
        <v>227347672.13999999</v>
      </c>
      <c r="R371" s="374">
        <f t="shared" ref="R371:R405" si="116">+L371+O371</f>
        <v>12564.81</v>
      </c>
      <c r="S371" s="468">
        <f t="shared" ref="S371:S404" si="117">+R371*F371</f>
        <v>227347672.13999999</v>
      </c>
      <c r="T371" s="203">
        <f t="shared" ref="T371:T395" si="118">+S371/J371</f>
        <v>0.99999840825542397</v>
      </c>
      <c r="V371" s="492"/>
    </row>
    <row r="372" spans="2:22" s="284" customFormat="1" ht="64.900000000000006" customHeight="1">
      <c r="B372" s="162" t="s">
        <v>417</v>
      </c>
      <c r="C372" s="165" t="s">
        <v>418</v>
      </c>
      <c r="D372" s="163" t="s">
        <v>466</v>
      </c>
      <c r="E372" s="228"/>
      <c r="F372" s="61">
        <v>3634324</v>
      </c>
      <c r="G372" s="373"/>
      <c r="I372" s="380">
        <v>25</v>
      </c>
      <c r="J372" s="96">
        <f t="shared" si="114"/>
        <v>90858100</v>
      </c>
      <c r="L372" s="374"/>
      <c r="M372" s="96">
        <f t="shared" si="115"/>
        <v>0</v>
      </c>
      <c r="O372" s="374">
        <v>25</v>
      </c>
      <c r="P372" s="329">
        <f t="shared" si="113"/>
        <v>90858100</v>
      </c>
      <c r="R372" s="374">
        <f t="shared" si="116"/>
        <v>25</v>
      </c>
      <c r="S372" s="468">
        <f t="shared" si="117"/>
        <v>90858100</v>
      </c>
      <c r="T372" s="203">
        <f t="shared" si="118"/>
        <v>1</v>
      </c>
      <c r="V372" s="492"/>
    </row>
    <row r="373" spans="2:22" s="284" customFormat="1" ht="64.900000000000006" customHeight="1">
      <c r="B373" s="162" t="s">
        <v>425</v>
      </c>
      <c r="C373" s="165" t="s">
        <v>426</v>
      </c>
      <c r="D373" s="163" t="s">
        <v>466</v>
      </c>
      <c r="E373" s="228"/>
      <c r="F373" s="61">
        <v>382762</v>
      </c>
      <c r="G373" s="373"/>
      <c r="I373" s="380">
        <v>24</v>
      </c>
      <c r="J373" s="96">
        <f t="shared" si="114"/>
        <v>9186288</v>
      </c>
      <c r="L373" s="374"/>
      <c r="M373" s="96">
        <f t="shared" si="115"/>
        <v>0</v>
      </c>
      <c r="O373" s="374">
        <v>24</v>
      </c>
      <c r="P373" s="329">
        <f t="shared" si="113"/>
        <v>9186288</v>
      </c>
      <c r="R373" s="374">
        <f t="shared" si="116"/>
        <v>24</v>
      </c>
      <c r="S373" s="468">
        <f t="shared" si="117"/>
        <v>9186288</v>
      </c>
      <c r="T373" s="203">
        <f t="shared" si="118"/>
        <v>1</v>
      </c>
      <c r="V373" s="492"/>
    </row>
    <row r="374" spans="2:22" s="284" customFormat="1" ht="64.900000000000006" customHeight="1">
      <c r="B374" s="162" t="s">
        <v>428</v>
      </c>
      <c r="C374" s="165" t="s">
        <v>427</v>
      </c>
      <c r="D374" s="163" t="s">
        <v>466</v>
      </c>
      <c r="E374" s="228"/>
      <c r="F374" s="61">
        <v>1521523</v>
      </c>
      <c r="G374" s="373"/>
      <c r="I374" s="380">
        <v>5</v>
      </c>
      <c r="J374" s="96">
        <f t="shared" si="114"/>
        <v>7607615</v>
      </c>
      <c r="L374" s="374"/>
      <c r="M374" s="96">
        <f t="shared" si="115"/>
        <v>0</v>
      </c>
      <c r="O374" s="374">
        <v>5</v>
      </c>
      <c r="P374" s="329">
        <f t="shared" si="113"/>
        <v>7607615</v>
      </c>
      <c r="R374" s="374">
        <f t="shared" si="116"/>
        <v>5</v>
      </c>
      <c r="S374" s="468">
        <f t="shared" si="117"/>
        <v>7607615</v>
      </c>
      <c r="T374" s="203">
        <f t="shared" si="118"/>
        <v>1</v>
      </c>
      <c r="V374" s="492"/>
    </row>
    <row r="375" spans="2:22" s="284" customFormat="1" ht="64.900000000000006" customHeight="1">
      <c r="B375" s="100" t="s">
        <v>429</v>
      </c>
      <c r="C375" s="165" t="s">
        <v>430</v>
      </c>
      <c r="D375" s="163" t="s">
        <v>466</v>
      </c>
      <c r="E375" s="228"/>
      <c r="F375" s="61">
        <v>5027657</v>
      </c>
      <c r="G375" s="373"/>
      <c r="I375" s="380">
        <v>2</v>
      </c>
      <c r="J375" s="96">
        <f t="shared" si="114"/>
        <v>10055314</v>
      </c>
      <c r="L375" s="374"/>
      <c r="M375" s="96">
        <f t="shared" si="115"/>
        <v>0</v>
      </c>
      <c r="O375" s="374">
        <v>2</v>
      </c>
      <c r="P375" s="329">
        <f t="shared" si="113"/>
        <v>10055314</v>
      </c>
      <c r="R375" s="374">
        <f t="shared" si="116"/>
        <v>2</v>
      </c>
      <c r="S375" s="468">
        <f t="shared" si="117"/>
        <v>10055314</v>
      </c>
      <c r="T375" s="203">
        <f t="shared" si="118"/>
        <v>1</v>
      </c>
      <c r="V375" s="492"/>
    </row>
    <row r="376" spans="2:22" s="284" customFormat="1" ht="64.900000000000006" customHeight="1">
      <c r="B376" s="100" t="s">
        <v>431</v>
      </c>
      <c r="C376" s="165" t="s">
        <v>432</v>
      </c>
      <c r="D376" s="163" t="s">
        <v>466</v>
      </c>
      <c r="E376" s="228"/>
      <c r="F376" s="61">
        <v>16437848</v>
      </c>
      <c r="G376" s="373"/>
      <c r="I376" s="380">
        <v>1</v>
      </c>
      <c r="J376" s="96">
        <f t="shared" si="114"/>
        <v>16437848</v>
      </c>
      <c r="L376" s="374"/>
      <c r="M376" s="96">
        <f t="shared" si="115"/>
        <v>0</v>
      </c>
      <c r="O376" s="374">
        <v>1</v>
      </c>
      <c r="P376" s="329">
        <f t="shared" si="113"/>
        <v>16437848</v>
      </c>
      <c r="R376" s="374">
        <f t="shared" si="116"/>
        <v>1</v>
      </c>
      <c r="S376" s="468">
        <f t="shared" si="117"/>
        <v>16437848</v>
      </c>
      <c r="T376" s="203">
        <f t="shared" si="118"/>
        <v>1</v>
      </c>
      <c r="V376" s="492"/>
    </row>
    <row r="377" spans="2:22" s="284" customFormat="1" ht="64.900000000000006" customHeight="1">
      <c r="B377" s="100" t="s">
        <v>433</v>
      </c>
      <c r="C377" s="165" t="s">
        <v>434</v>
      </c>
      <c r="D377" s="163" t="s">
        <v>101</v>
      </c>
      <c r="E377" s="228"/>
      <c r="F377" s="61">
        <v>68630</v>
      </c>
      <c r="G377" s="373"/>
      <c r="I377" s="380">
        <v>242.65</v>
      </c>
      <c r="J377" s="96">
        <f t="shared" si="114"/>
        <v>16653069.5</v>
      </c>
      <c r="L377" s="374"/>
      <c r="M377" s="96">
        <f t="shared" si="115"/>
        <v>0</v>
      </c>
      <c r="O377" s="374">
        <v>242.65</v>
      </c>
      <c r="P377" s="329">
        <f t="shared" si="113"/>
        <v>16653069.5</v>
      </c>
      <c r="R377" s="374">
        <f t="shared" si="116"/>
        <v>242.65</v>
      </c>
      <c r="S377" s="468">
        <f t="shared" si="117"/>
        <v>16653069.5</v>
      </c>
      <c r="T377" s="203">
        <f t="shared" si="118"/>
        <v>1</v>
      </c>
      <c r="V377" s="492"/>
    </row>
    <row r="378" spans="2:22" s="284" customFormat="1" ht="64.900000000000006" customHeight="1">
      <c r="B378" s="100" t="s">
        <v>435</v>
      </c>
      <c r="C378" s="165" t="s">
        <v>436</v>
      </c>
      <c r="D378" s="163" t="s">
        <v>117</v>
      </c>
      <c r="E378" s="228"/>
      <c r="F378" s="61">
        <v>152152</v>
      </c>
      <c r="G378" s="373"/>
      <c r="I378" s="380">
        <v>3</v>
      </c>
      <c r="J378" s="96">
        <f t="shared" si="114"/>
        <v>456456</v>
      </c>
      <c r="L378" s="374"/>
      <c r="M378" s="96">
        <f t="shared" si="115"/>
        <v>0</v>
      </c>
      <c r="O378" s="374">
        <v>3</v>
      </c>
      <c r="P378" s="329">
        <f t="shared" si="113"/>
        <v>456456</v>
      </c>
      <c r="R378" s="374">
        <f t="shared" si="116"/>
        <v>3</v>
      </c>
      <c r="S378" s="468">
        <f t="shared" si="117"/>
        <v>456456</v>
      </c>
      <c r="T378" s="203">
        <f t="shared" si="118"/>
        <v>1</v>
      </c>
      <c r="V378" s="492"/>
    </row>
    <row r="379" spans="2:22" s="284" customFormat="1" ht="64.900000000000006" customHeight="1">
      <c r="B379" s="100" t="s">
        <v>437</v>
      </c>
      <c r="C379" s="165" t="s">
        <v>438</v>
      </c>
      <c r="D379" s="163" t="s">
        <v>466</v>
      </c>
      <c r="E379" s="228"/>
      <c r="F379" s="61">
        <v>109291</v>
      </c>
      <c r="G379" s="373"/>
      <c r="I379" s="380">
        <v>2</v>
      </c>
      <c r="J379" s="96">
        <f t="shared" si="114"/>
        <v>218582</v>
      </c>
      <c r="L379" s="374"/>
      <c r="M379" s="96">
        <f t="shared" si="115"/>
        <v>0</v>
      </c>
      <c r="O379" s="374">
        <v>2</v>
      </c>
      <c r="P379" s="329">
        <f t="shared" si="113"/>
        <v>218582</v>
      </c>
      <c r="R379" s="374">
        <f t="shared" si="116"/>
        <v>2</v>
      </c>
      <c r="S379" s="468">
        <f t="shared" si="117"/>
        <v>218582</v>
      </c>
      <c r="T379" s="203">
        <f t="shared" si="118"/>
        <v>1</v>
      </c>
      <c r="V379" s="492"/>
    </row>
    <row r="380" spans="2:22" s="284" customFormat="1" ht="64.900000000000006" customHeight="1">
      <c r="B380" s="100" t="s">
        <v>439</v>
      </c>
      <c r="C380" s="165" t="s">
        <v>440</v>
      </c>
      <c r="D380" s="163" t="s">
        <v>117</v>
      </c>
      <c r="E380" s="228"/>
      <c r="F380" s="61">
        <v>170197</v>
      </c>
      <c r="G380" s="373"/>
      <c r="I380" s="380">
        <v>2</v>
      </c>
      <c r="J380" s="96">
        <f t="shared" si="114"/>
        <v>340394</v>
      </c>
      <c r="L380" s="374"/>
      <c r="M380" s="96">
        <f t="shared" si="115"/>
        <v>0</v>
      </c>
      <c r="O380" s="374">
        <v>2</v>
      </c>
      <c r="P380" s="329">
        <f t="shared" si="113"/>
        <v>340394</v>
      </c>
      <c r="R380" s="374">
        <f t="shared" si="116"/>
        <v>2</v>
      </c>
      <c r="S380" s="468">
        <f t="shared" si="117"/>
        <v>340394</v>
      </c>
      <c r="T380" s="203">
        <f t="shared" si="118"/>
        <v>1</v>
      </c>
      <c r="V380" s="492"/>
    </row>
    <row r="381" spans="2:22" s="284" customFormat="1" ht="64.900000000000006" customHeight="1">
      <c r="B381" s="100" t="s">
        <v>441</v>
      </c>
      <c r="C381" s="165" t="s">
        <v>442</v>
      </c>
      <c r="D381" s="163" t="s">
        <v>466</v>
      </c>
      <c r="E381" s="228"/>
      <c r="F381" s="61">
        <v>712103</v>
      </c>
      <c r="G381" s="373"/>
      <c r="I381" s="380">
        <v>2</v>
      </c>
      <c r="J381" s="96">
        <f t="shared" si="114"/>
        <v>1424206</v>
      </c>
      <c r="L381" s="374"/>
      <c r="M381" s="96">
        <f t="shared" si="115"/>
        <v>0</v>
      </c>
      <c r="O381" s="374">
        <v>2</v>
      </c>
      <c r="P381" s="329">
        <f t="shared" si="113"/>
        <v>1424206</v>
      </c>
      <c r="R381" s="374">
        <f t="shared" si="116"/>
        <v>2</v>
      </c>
      <c r="S381" s="468">
        <f t="shared" si="117"/>
        <v>1424206</v>
      </c>
      <c r="T381" s="203">
        <f t="shared" si="118"/>
        <v>1</v>
      </c>
      <c r="V381" s="492"/>
    </row>
    <row r="382" spans="2:22" s="284" customFormat="1" ht="64.900000000000006" customHeight="1">
      <c r="B382" s="100" t="s">
        <v>443</v>
      </c>
      <c r="C382" s="165" t="s">
        <v>487</v>
      </c>
      <c r="D382" s="163" t="s">
        <v>466</v>
      </c>
      <c r="E382" s="228"/>
      <c r="F382" s="61">
        <v>54362</v>
      </c>
      <c r="G382" s="373"/>
      <c r="I382" s="380">
        <v>2</v>
      </c>
      <c r="J382" s="96">
        <f t="shared" si="114"/>
        <v>108724</v>
      </c>
      <c r="L382" s="374"/>
      <c r="M382" s="96">
        <f t="shared" si="115"/>
        <v>0</v>
      </c>
      <c r="O382" s="374">
        <v>2</v>
      </c>
      <c r="P382" s="329">
        <f t="shared" si="113"/>
        <v>108724</v>
      </c>
      <c r="R382" s="374">
        <f t="shared" si="116"/>
        <v>2</v>
      </c>
      <c r="S382" s="468">
        <f t="shared" si="117"/>
        <v>108724</v>
      </c>
      <c r="T382" s="203">
        <f t="shared" si="118"/>
        <v>1</v>
      </c>
      <c r="V382" s="492"/>
    </row>
    <row r="383" spans="2:22" s="284" customFormat="1" ht="64.900000000000006" customHeight="1">
      <c r="B383" s="100" t="s">
        <v>444</v>
      </c>
      <c r="C383" s="165" t="s">
        <v>445</v>
      </c>
      <c r="D383" s="163" t="s">
        <v>466</v>
      </c>
      <c r="E383" s="228"/>
      <c r="F383" s="61">
        <v>55311</v>
      </c>
      <c r="G383" s="373"/>
      <c r="I383" s="380">
        <v>4</v>
      </c>
      <c r="J383" s="96">
        <f t="shared" si="114"/>
        <v>221244</v>
      </c>
      <c r="L383" s="374"/>
      <c r="M383" s="96">
        <f t="shared" si="115"/>
        <v>0</v>
      </c>
      <c r="O383" s="374">
        <v>4</v>
      </c>
      <c r="P383" s="329">
        <f t="shared" si="113"/>
        <v>221244</v>
      </c>
      <c r="R383" s="374">
        <f t="shared" si="116"/>
        <v>4</v>
      </c>
      <c r="S383" s="468">
        <f t="shared" si="117"/>
        <v>221244</v>
      </c>
      <c r="T383" s="203">
        <f t="shared" si="118"/>
        <v>1</v>
      </c>
      <c r="V383" s="492"/>
    </row>
    <row r="384" spans="2:22" s="284" customFormat="1" ht="64.900000000000006" customHeight="1">
      <c r="B384" s="100" t="s">
        <v>447</v>
      </c>
      <c r="C384" s="165" t="s">
        <v>446</v>
      </c>
      <c r="D384" s="163" t="s">
        <v>466</v>
      </c>
      <c r="E384" s="228"/>
      <c r="F384" s="61">
        <v>87382</v>
      </c>
      <c r="G384" s="373"/>
      <c r="I384" s="380">
        <v>6</v>
      </c>
      <c r="J384" s="96">
        <f t="shared" si="114"/>
        <v>524292</v>
      </c>
      <c r="L384" s="374"/>
      <c r="M384" s="96">
        <f t="shared" si="115"/>
        <v>0</v>
      </c>
      <c r="O384" s="374">
        <v>6</v>
      </c>
      <c r="P384" s="329">
        <f t="shared" si="113"/>
        <v>524292</v>
      </c>
      <c r="R384" s="374">
        <f t="shared" si="116"/>
        <v>6</v>
      </c>
      <c r="S384" s="468">
        <f t="shared" si="117"/>
        <v>524292</v>
      </c>
      <c r="T384" s="203">
        <f t="shared" si="118"/>
        <v>1</v>
      </c>
      <c r="V384" s="492"/>
    </row>
    <row r="385" spans="2:22" s="284" customFormat="1" ht="64.900000000000006" customHeight="1">
      <c r="B385" s="100" t="s">
        <v>448</v>
      </c>
      <c r="C385" s="165" t="s">
        <v>449</v>
      </c>
      <c r="D385" s="163" t="s">
        <v>466</v>
      </c>
      <c r="E385" s="228"/>
      <c r="F385" s="61">
        <v>2635455</v>
      </c>
      <c r="G385" s="373"/>
      <c r="I385" s="380">
        <v>1</v>
      </c>
      <c r="J385" s="96">
        <f t="shared" si="114"/>
        <v>2635455</v>
      </c>
      <c r="L385" s="374"/>
      <c r="M385" s="96">
        <f t="shared" si="115"/>
        <v>0</v>
      </c>
      <c r="O385" s="374">
        <v>1</v>
      </c>
      <c r="P385" s="329">
        <f t="shared" si="113"/>
        <v>2635455</v>
      </c>
      <c r="R385" s="374">
        <f t="shared" si="116"/>
        <v>1</v>
      </c>
      <c r="S385" s="468">
        <f t="shared" si="117"/>
        <v>2635455</v>
      </c>
      <c r="T385" s="203">
        <f t="shared" si="118"/>
        <v>1</v>
      </c>
      <c r="V385" s="492"/>
    </row>
    <row r="386" spans="2:22" s="284" customFormat="1" ht="64.900000000000006" customHeight="1">
      <c r="B386" s="100" t="s">
        <v>450</v>
      </c>
      <c r="C386" s="165" t="s">
        <v>451</v>
      </c>
      <c r="D386" s="163" t="s">
        <v>466</v>
      </c>
      <c r="E386" s="228"/>
      <c r="F386" s="61">
        <v>118785</v>
      </c>
      <c r="G386" s="373"/>
      <c r="I386" s="380">
        <v>32</v>
      </c>
      <c r="J386" s="96">
        <f t="shared" si="114"/>
        <v>3801120</v>
      </c>
      <c r="L386" s="374"/>
      <c r="M386" s="96">
        <f t="shared" si="115"/>
        <v>0</v>
      </c>
      <c r="O386" s="374">
        <v>32</v>
      </c>
      <c r="P386" s="329">
        <f t="shared" si="113"/>
        <v>3801120</v>
      </c>
      <c r="R386" s="374">
        <f t="shared" si="116"/>
        <v>32</v>
      </c>
      <c r="S386" s="468">
        <f t="shared" si="117"/>
        <v>3801120</v>
      </c>
      <c r="T386" s="203">
        <f t="shared" si="118"/>
        <v>1</v>
      </c>
      <c r="V386" s="492"/>
    </row>
    <row r="387" spans="2:22" s="284" customFormat="1" ht="64.900000000000006" customHeight="1">
      <c r="B387" s="162" t="s">
        <v>452</v>
      </c>
      <c r="C387" s="165" t="s">
        <v>453</v>
      </c>
      <c r="D387" s="163" t="s">
        <v>466</v>
      </c>
      <c r="E387" s="228"/>
      <c r="F387" s="61">
        <v>104385</v>
      </c>
      <c r="G387" s="373"/>
      <c r="I387" s="380">
        <v>9</v>
      </c>
      <c r="J387" s="96">
        <f t="shared" si="114"/>
        <v>939465</v>
      </c>
      <c r="L387" s="374"/>
      <c r="M387" s="96">
        <f t="shared" si="115"/>
        <v>0</v>
      </c>
      <c r="O387" s="374">
        <v>9</v>
      </c>
      <c r="P387" s="329">
        <f t="shared" si="113"/>
        <v>939465</v>
      </c>
      <c r="R387" s="374">
        <f t="shared" si="116"/>
        <v>9</v>
      </c>
      <c r="S387" s="468">
        <f t="shared" si="117"/>
        <v>939465</v>
      </c>
      <c r="T387" s="203">
        <f t="shared" si="118"/>
        <v>1</v>
      </c>
      <c r="V387" s="492"/>
    </row>
    <row r="388" spans="2:22" s="284" customFormat="1" ht="64.900000000000006" customHeight="1">
      <c r="B388" s="162" t="s">
        <v>455</v>
      </c>
      <c r="C388" s="165" t="s">
        <v>454</v>
      </c>
      <c r="D388" s="163" t="s">
        <v>466</v>
      </c>
      <c r="E388" s="228"/>
      <c r="F388" s="61">
        <v>111285</v>
      </c>
      <c r="G388" s="373"/>
      <c r="I388" s="380">
        <v>43</v>
      </c>
      <c r="J388" s="96">
        <f t="shared" si="114"/>
        <v>4785255</v>
      </c>
      <c r="L388" s="374"/>
      <c r="M388" s="96">
        <f t="shared" si="115"/>
        <v>0</v>
      </c>
      <c r="O388" s="374">
        <v>43</v>
      </c>
      <c r="P388" s="329">
        <f t="shared" si="113"/>
        <v>4785255</v>
      </c>
      <c r="R388" s="374">
        <f t="shared" si="116"/>
        <v>43</v>
      </c>
      <c r="S388" s="468">
        <f t="shared" si="117"/>
        <v>4785255</v>
      </c>
      <c r="T388" s="203">
        <f t="shared" si="118"/>
        <v>1</v>
      </c>
      <c r="V388" s="492"/>
    </row>
    <row r="389" spans="2:22" s="284" customFormat="1" ht="64.900000000000006" customHeight="1">
      <c r="B389" s="162" t="s">
        <v>479</v>
      </c>
      <c r="C389" s="165" t="s">
        <v>467</v>
      </c>
      <c r="D389" s="163" t="s">
        <v>4</v>
      </c>
      <c r="E389" s="228"/>
      <c r="F389" s="61">
        <v>529188</v>
      </c>
      <c r="G389" s="373"/>
      <c r="I389" s="380">
        <v>118.45</v>
      </c>
      <c r="J389" s="96">
        <f t="shared" si="114"/>
        <v>62682318.600000001</v>
      </c>
      <c r="L389" s="374"/>
      <c r="M389" s="96">
        <f t="shared" si="115"/>
        <v>0</v>
      </c>
      <c r="O389" s="374">
        <v>118.45</v>
      </c>
      <c r="P389" s="329">
        <f t="shared" si="113"/>
        <v>62682318.600000001</v>
      </c>
      <c r="R389" s="374">
        <f t="shared" si="116"/>
        <v>118.45</v>
      </c>
      <c r="S389" s="468">
        <f t="shared" si="117"/>
        <v>62682318.600000001</v>
      </c>
      <c r="T389" s="203">
        <f t="shared" si="118"/>
        <v>1</v>
      </c>
      <c r="V389" s="492"/>
    </row>
    <row r="390" spans="2:22" s="284" customFormat="1" ht="64.900000000000006" customHeight="1">
      <c r="B390" s="162" t="s">
        <v>456</v>
      </c>
      <c r="C390" s="165" t="s">
        <v>457</v>
      </c>
      <c r="D390" s="163" t="s">
        <v>466</v>
      </c>
      <c r="E390" s="228"/>
      <c r="F390" s="61">
        <v>2718873</v>
      </c>
      <c r="G390" s="373"/>
      <c r="I390" s="380">
        <v>3</v>
      </c>
      <c r="J390" s="96">
        <f t="shared" si="114"/>
        <v>8156619</v>
      </c>
      <c r="L390" s="374"/>
      <c r="M390" s="96">
        <f t="shared" si="115"/>
        <v>0</v>
      </c>
      <c r="O390" s="374">
        <v>3</v>
      </c>
      <c r="P390" s="329">
        <f t="shared" si="113"/>
        <v>8156619</v>
      </c>
      <c r="R390" s="374">
        <f t="shared" si="116"/>
        <v>3</v>
      </c>
      <c r="S390" s="468">
        <f t="shared" si="117"/>
        <v>8156619</v>
      </c>
      <c r="T390" s="203">
        <f t="shared" si="118"/>
        <v>1</v>
      </c>
      <c r="V390" s="492"/>
    </row>
    <row r="391" spans="2:22" s="284" customFormat="1" ht="64.900000000000006" customHeight="1">
      <c r="B391" s="162" t="s">
        <v>458</v>
      </c>
      <c r="C391" s="165" t="s">
        <v>459</v>
      </c>
      <c r="D391" s="163" t="s">
        <v>117</v>
      </c>
      <c r="E391" s="228"/>
      <c r="F391" s="61">
        <v>6913931</v>
      </c>
      <c r="G391" s="373"/>
      <c r="I391" s="380">
        <v>2</v>
      </c>
      <c r="J391" s="96">
        <f t="shared" si="114"/>
        <v>13827862</v>
      </c>
      <c r="L391" s="374"/>
      <c r="M391" s="96">
        <f t="shared" si="115"/>
        <v>0</v>
      </c>
      <c r="O391" s="374">
        <v>2</v>
      </c>
      <c r="P391" s="329">
        <f t="shared" si="113"/>
        <v>13827862</v>
      </c>
      <c r="R391" s="374">
        <f t="shared" si="116"/>
        <v>2</v>
      </c>
      <c r="S391" s="468">
        <f t="shared" si="117"/>
        <v>13827862</v>
      </c>
      <c r="T391" s="203">
        <f t="shared" si="118"/>
        <v>1</v>
      </c>
      <c r="V391" s="492"/>
    </row>
    <row r="392" spans="2:22" s="284" customFormat="1" ht="64.900000000000006" customHeight="1">
      <c r="B392" s="100" t="s">
        <v>460</v>
      </c>
      <c r="C392" s="165" t="s">
        <v>480</v>
      </c>
      <c r="D392" s="163" t="s">
        <v>101</v>
      </c>
      <c r="E392" s="228"/>
      <c r="F392" s="61">
        <v>10073</v>
      </c>
      <c r="G392" s="373"/>
      <c r="I392" s="380">
        <v>717.43</v>
      </c>
      <c r="J392" s="96">
        <f t="shared" si="114"/>
        <v>7226672.3899999997</v>
      </c>
      <c r="L392" s="374"/>
      <c r="M392" s="96">
        <f t="shared" si="115"/>
        <v>0</v>
      </c>
      <c r="O392" s="374">
        <v>717.43</v>
      </c>
      <c r="P392" s="329">
        <f t="shared" si="113"/>
        <v>7226672.3899999997</v>
      </c>
      <c r="R392" s="374">
        <f t="shared" si="116"/>
        <v>717.43</v>
      </c>
      <c r="S392" s="468">
        <f t="shared" si="117"/>
        <v>7226672.3899999997</v>
      </c>
      <c r="T392" s="203">
        <f t="shared" si="118"/>
        <v>1</v>
      </c>
      <c r="V392" s="492"/>
    </row>
    <row r="393" spans="2:22" s="284" customFormat="1" ht="64.900000000000006" customHeight="1">
      <c r="B393" s="100" t="s">
        <v>461</v>
      </c>
      <c r="C393" s="165" t="s">
        <v>462</v>
      </c>
      <c r="D393" s="163" t="s">
        <v>117</v>
      </c>
      <c r="E393" s="228"/>
      <c r="F393" s="61">
        <v>109935</v>
      </c>
      <c r="G393" s="373"/>
      <c r="I393" s="380">
        <v>12</v>
      </c>
      <c r="J393" s="96">
        <f t="shared" si="114"/>
        <v>1319220</v>
      </c>
      <c r="L393" s="374"/>
      <c r="M393" s="96">
        <f t="shared" si="115"/>
        <v>0</v>
      </c>
      <c r="O393" s="374">
        <v>12</v>
      </c>
      <c r="P393" s="329">
        <f t="shared" si="113"/>
        <v>1319220</v>
      </c>
      <c r="R393" s="374">
        <f t="shared" si="116"/>
        <v>12</v>
      </c>
      <c r="S393" s="468">
        <f t="shared" si="117"/>
        <v>1319220</v>
      </c>
      <c r="T393" s="203">
        <f t="shared" si="118"/>
        <v>1</v>
      </c>
      <c r="V393" s="492"/>
    </row>
    <row r="394" spans="2:22" s="284" customFormat="1" ht="64.900000000000006" customHeight="1">
      <c r="B394" s="100" t="s">
        <v>464</v>
      </c>
      <c r="C394" s="165" t="s">
        <v>465</v>
      </c>
      <c r="D394" s="163" t="s">
        <v>117</v>
      </c>
      <c r="E394" s="228"/>
      <c r="F394" s="61">
        <v>16651</v>
      </c>
      <c r="G394" s="373"/>
      <c r="I394" s="380">
        <v>326</v>
      </c>
      <c r="J394" s="96">
        <f t="shared" si="114"/>
        <v>5428226</v>
      </c>
      <c r="L394" s="374"/>
      <c r="M394" s="96">
        <f t="shared" si="115"/>
        <v>0</v>
      </c>
      <c r="O394" s="374">
        <v>271</v>
      </c>
      <c r="P394" s="329">
        <f t="shared" si="113"/>
        <v>4512421</v>
      </c>
      <c r="R394" s="374">
        <f t="shared" si="116"/>
        <v>271</v>
      </c>
      <c r="S394" s="468">
        <f t="shared" si="117"/>
        <v>4512421</v>
      </c>
      <c r="T394" s="203">
        <f t="shared" si="118"/>
        <v>0.83128834355828218</v>
      </c>
      <c r="V394" s="492"/>
    </row>
    <row r="395" spans="2:22" s="284" customFormat="1" ht="64.900000000000006" customHeight="1">
      <c r="B395" s="100" t="s">
        <v>481</v>
      </c>
      <c r="C395" s="165" t="s">
        <v>482</v>
      </c>
      <c r="D395" s="163" t="s">
        <v>3</v>
      </c>
      <c r="E395" s="228"/>
      <c r="F395" s="61">
        <v>57255</v>
      </c>
      <c r="G395" s="373"/>
      <c r="I395" s="380">
        <v>245.8</v>
      </c>
      <c r="J395" s="96">
        <f t="shared" si="114"/>
        <v>14073279</v>
      </c>
      <c r="L395" s="374"/>
      <c r="M395" s="96">
        <f t="shared" si="115"/>
        <v>0</v>
      </c>
      <c r="O395" s="374">
        <v>245.8</v>
      </c>
      <c r="P395" s="329">
        <f t="shared" si="113"/>
        <v>14073279</v>
      </c>
      <c r="R395" s="374">
        <f t="shared" si="116"/>
        <v>245.8</v>
      </c>
      <c r="S395" s="468">
        <f t="shared" si="117"/>
        <v>14073279</v>
      </c>
      <c r="T395" s="203">
        <f t="shared" si="118"/>
        <v>1</v>
      </c>
      <c r="V395" s="492"/>
    </row>
    <row r="396" spans="2:22" s="284" customFormat="1" ht="64.900000000000006" customHeight="1">
      <c r="B396" s="100" t="s">
        <v>483</v>
      </c>
      <c r="C396" s="165" t="s">
        <v>488</v>
      </c>
      <c r="D396" s="163" t="s">
        <v>3</v>
      </c>
      <c r="E396" s="228"/>
      <c r="F396" s="167">
        <v>375</v>
      </c>
      <c r="G396" s="373"/>
      <c r="I396" s="380">
        <v>1910</v>
      </c>
      <c r="J396" s="96">
        <f t="shared" si="114"/>
        <v>716250</v>
      </c>
      <c r="L396" s="374"/>
      <c r="M396" s="96">
        <f t="shared" si="115"/>
        <v>0</v>
      </c>
      <c r="O396" s="374">
        <v>1910</v>
      </c>
      <c r="P396" s="329">
        <f t="shared" si="113"/>
        <v>716250</v>
      </c>
      <c r="R396" s="374">
        <f t="shared" si="116"/>
        <v>1910</v>
      </c>
      <c r="S396" s="468">
        <f t="shared" si="117"/>
        <v>716250</v>
      </c>
      <c r="T396" s="203">
        <f>+S396/J396</f>
        <v>1</v>
      </c>
      <c r="V396" s="492"/>
    </row>
    <row r="397" spans="2:22" s="284" customFormat="1" ht="64.900000000000006" customHeight="1">
      <c r="B397" s="100" t="s">
        <v>468</v>
      </c>
      <c r="C397" s="165" t="s">
        <v>484</v>
      </c>
      <c r="D397" s="163" t="s">
        <v>3</v>
      </c>
      <c r="E397" s="228"/>
      <c r="F397" s="61">
        <v>510</v>
      </c>
      <c r="G397" s="373"/>
      <c r="I397" s="380">
        <v>1910</v>
      </c>
      <c r="J397" s="96">
        <f t="shared" si="114"/>
        <v>974100</v>
      </c>
      <c r="L397" s="374"/>
      <c r="M397" s="96">
        <f t="shared" si="115"/>
        <v>0</v>
      </c>
      <c r="O397" s="374">
        <v>1910</v>
      </c>
      <c r="P397" s="329">
        <f t="shared" si="113"/>
        <v>974100</v>
      </c>
      <c r="R397" s="374">
        <f t="shared" si="116"/>
        <v>1910</v>
      </c>
      <c r="S397" s="468">
        <f t="shared" si="117"/>
        <v>974100</v>
      </c>
      <c r="T397" s="203">
        <f>+S397/J397</f>
        <v>1</v>
      </c>
      <c r="V397" s="492"/>
    </row>
    <row r="398" spans="2:22" s="284" customFormat="1" ht="64.900000000000006" customHeight="1">
      <c r="B398" s="162" t="s">
        <v>485</v>
      </c>
      <c r="C398" s="172" t="s">
        <v>489</v>
      </c>
      <c r="D398" s="170" t="s">
        <v>3</v>
      </c>
      <c r="E398" s="228"/>
      <c r="F398" s="60">
        <v>1286</v>
      </c>
      <c r="G398" s="247"/>
      <c r="I398" s="433">
        <v>25947</v>
      </c>
      <c r="J398" s="96">
        <f t="shared" si="114"/>
        <v>33367842</v>
      </c>
      <c r="L398" s="374"/>
      <c r="M398" s="96">
        <f t="shared" si="115"/>
        <v>0</v>
      </c>
      <c r="O398" s="374">
        <v>24411.59</v>
      </c>
      <c r="P398" s="329">
        <f t="shared" si="113"/>
        <v>31393304.739999998</v>
      </c>
      <c r="R398" s="374">
        <f t="shared" si="116"/>
        <v>24411.59</v>
      </c>
      <c r="S398" s="468">
        <f t="shared" si="117"/>
        <v>31393304.739999998</v>
      </c>
      <c r="T398" s="203">
        <f t="shared" ref="T398:T404" si="119">+S398/J398</f>
        <v>0.94082514356187608</v>
      </c>
      <c r="V398" s="492"/>
    </row>
    <row r="399" spans="2:22" s="284" customFormat="1" ht="64.900000000000006" customHeight="1">
      <c r="B399" s="429" t="s">
        <v>486</v>
      </c>
      <c r="C399" s="430" t="s">
        <v>492</v>
      </c>
      <c r="D399" s="431" t="s">
        <v>466</v>
      </c>
      <c r="E399" s="414"/>
      <c r="F399" s="415">
        <v>472637</v>
      </c>
      <c r="G399" s="416"/>
      <c r="I399" s="434">
        <v>308</v>
      </c>
      <c r="J399" s="96">
        <f t="shared" si="114"/>
        <v>145572196</v>
      </c>
      <c r="L399" s="390">
        <v>36</v>
      </c>
      <c r="M399" s="96">
        <f t="shared" si="115"/>
        <v>17014932</v>
      </c>
      <c r="O399" s="390">
        <v>26</v>
      </c>
      <c r="P399" s="329">
        <f t="shared" si="113"/>
        <v>12288562</v>
      </c>
      <c r="R399" s="374">
        <f t="shared" si="116"/>
        <v>62</v>
      </c>
      <c r="S399" s="468">
        <f t="shared" si="117"/>
        <v>29303494</v>
      </c>
      <c r="T399" s="203">
        <f t="shared" si="119"/>
        <v>0.20129870129870131</v>
      </c>
      <c r="V399" s="492"/>
    </row>
    <row r="400" spans="2:22" s="284" customFormat="1" ht="64.900000000000006" customHeight="1">
      <c r="B400" s="429" t="s">
        <v>493</v>
      </c>
      <c r="C400" s="430" t="s">
        <v>494</v>
      </c>
      <c r="D400" s="431" t="s">
        <v>101</v>
      </c>
      <c r="E400" s="414"/>
      <c r="F400" s="415">
        <v>133076</v>
      </c>
      <c r="G400" s="416"/>
      <c r="I400" s="434">
        <v>319.39999999999998</v>
      </c>
      <c r="J400" s="96">
        <f t="shared" si="114"/>
        <v>42504474.399999999</v>
      </c>
      <c r="L400" s="390"/>
      <c r="M400" s="96">
        <f t="shared" si="115"/>
        <v>0</v>
      </c>
      <c r="O400" s="390">
        <v>319.39999999999998</v>
      </c>
      <c r="P400" s="329">
        <f t="shared" si="113"/>
        <v>42504474.399999999</v>
      </c>
      <c r="R400" s="374">
        <f t="shared" si="116"/>
        <v>319.39999999999998</v>
      </c>
      <c r="S400" s="468">
        <f t="shared" si="117"/>
        <v>42504474.399999999</v>
      </c>
      <c r="T400" s="203">
        <f t="shared" si="119"/>
        <v>1</v>
      </c>
      <c r="V400" s="492"/>
    </row>
    <row r="401" spans="2:22" s="284" customFormat="1" ht="64.900000000000006" customHeight="1">
      <c r="B401" s="429" t="s">
        <v>495</v>
      </c>
      <c r="C401" s="430" t="s">
        <v>496</v>
      </c>
      <c r="D401" s="431" t="s">
        <v>466</v>
      </c>
      <c r="E401" s="414"/>
      <c r="F401" s="415">
        <v>19200229</v>
      </c>
      <c r="G401" s="416"/>
      <c r="I401" s="434">
        <v>1</v>
      </c>
      <c r="J401" s="96">
        <f t="shared" si="114"/>
        <v>19200229</v>
      </c>
      <c r="L401" s="390"/>
      <c r="M401" s="96">
        <f t="shared" si="115"/>
        <v>0</v>
      </c>
      <c r="O401" s="390">
        <v>1</v>
      </c>
      <c r="P401" s="329">
        <f t="shared" si="113"/>
        <v>19200229</v>
      </c>
      <c r="R401" s="374">
        <f t="shared" si="116"/>
        <v>1</v>
      </c>
      <c r="S401" s="468">
        <f t="shared" si="117"/>
        <v>19200229</v>
      </c>
      <c r="T401" s="203">
        <f t="shared" si="119"/>
        <v>1</v>
      </c>
      <c r="V401" s="492"/>
    </row>
    <row r="402" spans="2:22" s="284" customFormat="1" ht="64.900000000000006" customHeight="1">
      <c r="B402" s="429" t="s">
        <v>497</v>
      </c>
      <c r="C402" s="430" t="s">
        <v>498</v>
      </c>
      <c r="D402" s="431" t="s">
        <v>466</v>
      </c>
      <c r="E402" s="414"/>
      <c r="F402" s="415">
        <v>5368724</v>
      </c>
      <c r="G402" s="416"/>
      <c r="I402" s="434">
        <v>1</v>
      </c>
      <c r="J402" s="96">
        <f t="shared" si="114"/>
        <v>5368724</v>
      </c>
      <c r="L402" s="390"/>
      <c r="M402" s="96">
        <f t="shared" si="115"/>
        <v>0</v>
      </c>
      <c r="O402" s="390">
        <v>1</v>
      </c>
      <c r="P402" s="329">
        <f t="shared" si="113"/>
        <v>5368724</v>
      </c>
      <c r="R402" s="374">
        <f t="shared" si="116"/>
        <v>1</v>
      </c>
      <c r="S402" s="468">
        <f t="shared" si="117"/>
        <v>5368724</v>
      </c>
      <c r="T402" s="203">
        <f t="shared" si="119"/>
        <v>1</v>
      </c>
      <c r="V402" s="492"/>
    </row>
    <row r="403" spans="2:22" s="284" customFormat="1" ht="64.900000000000006" customHeight="1">
      <c r="B403" s="429" t="s">
        <v>499</v>
      </c>
      <c r="C403" s="430" t="s">
        <v>500</v>
      </c>
      <c r="D403" s="431" t="s">
        <v>466</v>
      </c>
      <c r="E403" s="414"/>
      <c r="F403" s="415">
        <v>1645176</v>
      </c>
      <c r="G403" s="416"/>
      <c r="I403" s="434">
        <v>1</v>
      </c>
      <c r="J403" s="96">
        <f t="shared" si="114"/>
        <v>1645176</v>
      </c>
      <c r="L403" s="390"/>
      <c r="M403" s="96">
        <f t="shared" si="115"/>
        <v>0</v>
      </c>
      <c r="O403" s="390">
        <v>1</v>
      </c>
      <c r="P403" s="329">
        <f t="shared" si="113"/>
        <v>1645176</v>
      </c>
      <c r="R403" s="374">
        <f t="shared" si="116"/>
        <v>1</v>
      </c>
      <c r="S403" s="468">
        <f t="shared" si="117"/>
        <v>1645176</v>
      </c>
      <c r="T403" s="203">
        <f t="shared" si="119"/>
        <v>1</v>
      </c>
      <c r="V403" s="492"/>
    </row>
    <row r="404" spans="2:22" s="284" customFormat="1" ht="64.900000000000006" customHeight="1">
      <c r="B404" s="429" t="s">
        <v>501</v>
      </c>
      <c r="C404" s="430" t="s">
        <v>502</v>
      </c>
      <c r="D404" s="431" t="s">
        <v>466</v>
      </c>
      <c r="E404" s="414"/>
      <c r="F404" s="415">
        <v>2093088</v>
      </c>
      <c r="G404" s="416"/>
      <c r="I404" s="434">
        <v>1</v>
      </c>
      <c r="J404" s="96">
        <f t="shared" si="114"/>
        <v>2093088</v>
      </c>
      <c r="L404" s="390"/>
      <c r="M404" s="96">
        <f t="shared" si="115"/>
        <v>0</v>
      </c>
      <c r="O404" s="390">
        <v>1</v>
      </c>
      <c r="P404" s="329">
        <f t="shared" si="113"/>
        <v>2093088</v>
      </c>
      <c r="R404" s="374">
        <f t="shared" si="116"/>
        <v>1</v>
      </c>
      <c r="S404" s="468">
        <f t="shared" si="117"/>
        <v>2093088</v>
      </c>
      <c r="T404" s="203">
        <f t="shared" si="119"/>
        <v>1</v>
      </c>
      <c r="V404" s="492"/>
    </row>
    <row r="405" spans="2:22" s="284" customFormat="1" ht="64.900000000000006" customHeight="1" thickBot="1">
      <c r="B405" s="101" t="s">
        <v>503</v>
      </c>
      <c r="C405" s="166" t="s">
        <v>504</v>
      </c>
      <c r="D405" s="164" t="s">
        <v>466</v>
      </c>
      <c r="E405" s="235"/>
      <c r="F405" s="82">
        <v>1590508</v>
      </c>
      <c r="G405" s="251"/>
      <c r="I405" s="435">
        <v>1</v>
      </c>
      <c r="J405" s="97">
        <f t="shared" si="114"/>
        <v>1590508</v>
      </c>
      <c r="L405" s="375"/>
      <c r="M405" s="97">
        <f>+L405*F405</f>
        <v>0</v>
      </c>
      <c r="O405" s="375">
        <v>1</v>
      </c>
      <c r="P405" s="348">
        <f>+O405*F405</f>
        <v>1590508</v>
      </c>
      <c r="R405" s="375">
        <f t="shared" si="116"/>
        <v>1</v>
      </c>
      <c r="S405" s="469">
        <f>+R405*F405</f>
        <v>1590508</v>
      </c>
      <c r="T405" s="213">
        <f>+S405/J405</f>
        <v>1</v>
      </c>
      <c r="V405" s="492"/>
    </row>
    <row r="406" spans="2:22" ht="12" customHeight="1">
      <c r="B406" s="121"/>
      <c r="C406" s="122"/>
      <c r="D406" s="121"/>
      <c r="E406" s="30"/>
      <c r="F406" s="123"/>
      <c r="G406" s="112"/>
      <c r="I406" s="124"/>
      <c r="J406" s="116"/>
      <c r="L406" s="41"/>
      <c r="M406" s="119"/>
      <c r="O406" s="114"/>
      <c r="P406" s="120"/>
      <c r="R406" s="125"/>
      <c r="S406" s="120"/>
      <c r="T406" s="53"/>
    </row>
    <row r="407" spans="2:22" ht="16.149999999999999" customHeight="1" thickBot="1">
      <c r="G407" s="126"/>
    </row>
    <row r="408" spans="2:22" ht="39" customHeight="1" thickBot="1">
      <c r="C408" s="735" t="s">
        <v>379</v>
      </c>
      <c r="D408" s="735"/>
      <c r="E408" s="735"/>
      <c r="F408" s="736"/>
      <c r="G408" s="183">
        <f>+G25+G29+G52+G73+G100+G110+G120+G136+G149+G159+G166+G276+G297</f>
        <v>24035028212.30444</v>
      </c>
      <c r="H408" s="176"/>
      <c r="I408" s="176"/>
      <c r="J408" s="184">
        <f>+J25+J29+J52+J73+J100+J110+J120+J136+J149+J159+J166+J276+J297+J368</f>
        <v>24035028212.299999</v>
      </c>
      <c r="K408" s="35"/>
      <c r="M408" s="489">
        <f>+ROUND((M25+M29+M52+M73+M100+M110+M120+M136+M149+M159+M166+M276+M297+M368),2)</f>
        <v>2397420140.1500001</v>
      </c>
      <c r="N408" s="176"/>
      <c r="O408" s="176"/>
      <c r="P408" s="483">
        <f>+ROUND((P25+P29+P52+P73+P100+P110+P120+P136+P149+P159+P166+P276+P297+P368),1)</f>
        <v>16908399390.1</v>
      </c>
      <c r="Q408" s="176"/>
      <c r="R408" s="177"/>
      <c r="S408" s="184">
        <f>+ROUND((S25+S29+S52+S73+S100+S110+S120+S136+S149+S159+S166+S276+S297+S368),1)</f>
        <v>19305819530.299999</v>
      </c>
      <c r="T408" s="182">
        <f>+S408/G408</f>
        <v>0.80323681585764151</v>
      </c>
    </row>
    <row r="409" spans="2:22" ht="14.25" customHeight="1" thickBot="1">
      <c r="C409" s="176"/>
      <c r="D409" s="176"/>
      <c r="E409" s="176"/>
      <c r="F409" s="176"/>
      <c r="G409" s="185"/>
      <c r="H409" s="176"/>
      <c r="I409" s="176"/>
      <c r="J409" s="177"/>
      <c r="M409" s="178"/>
      <c r="N409" s="176"/>
      <c r="O409" s="176"/>
      <c r="P409" s="179"/>
      <c r="Q409" s="176"/>
      <c r="R409" s="177"/>
      <c r="S409" s="439"/>
      <c r="T409" s="45"/>
    </row>
    <row r="410" spans="2:22" ht="36" customHeight="1" thickBot="1">
      <c r="C410" s="735" t="s">
        <v>380</v>
      </c>
      <c r="D410" s="735"/>
      <c r="E410" s="735"/>
      <c r="F410" s="187">
        <v>0.28999999999999998</v>
      </c>
      <c r="G410" s="186">
        <f>+$F$410*G408</f>
        <v>6970158181.5682869</v>
      </c>
      <c r="H410" s="176"/>
      <c r="I410" s="176"/>
      <c r="J410" s="186">
        <f>+$F$410*J408</f>
        <v>6970158181.5669994</v>
      </c>
      <c r="M410" s="489">
        <f>+ROUND(($F$410*M408),2)</f>
        <v>695251840.63999999</v>
      </c>
      <c r="N410" s="176"/>
      <c r="O410" s="176"/>
      <c r="P410" s="184">
        <f>+ROUND(($F$410*P408),1)</f>
        <v>4903435823.1000004</v>
      </c>
      <c r="Q410" s="176"/>
      <c r="R410" s="177"/>
      <c r="S410" s="184">
        <f>+ROUND(($F$410*S408),1)</f>
        <v>5598687663.8000002</v>
      </c>
      <c r="T410" s="38"/>
    </row>
    <row r="411" spans="2:22" ht="12.6" customHeight="1" thickBot="1">
      <c r="C411" s="378"/>
      <c r="D411" s="378"/>
      <c r="E411" s="378"/>
      <c r="F411" s="436"/>
      <c r="G411" s="437"/>
      <c r="H411" s="176"/>
      <c r="I411" s="176"/>
      <c r="J411" s="437"/>
      <c r="M411" s="438"/>
      <c r="N411" s="176"/>
      <c r="O411" s="176"/>
      <c r="P411" s="439"/>
      <c r="Q411" s="176"/>
      <c r="R411" s="181"/>
      <c r="S411" s="439"/>
      <c r="T411" s="64"/>
    </row>
    <row r="412" spans="2:22" ht="41.25" customHeight="1" thickBot="1">
      <c r="C412" s="735" t="s">
        <v>381</v>
      </c>
      <c r="D412" s="735"/>
      <c r="E412" s="735"/>
      <c r="F412" s="188">
        <v>0.21</v>
      </c>
      <c r="G412" s="186">
        <f>+$F$412*G408</f>
        <v>5047355924.5839319</v>
      </c>
      <c r="H412" s="176"/>
      <c r="I412" s="176"/>
      <c r="J412" s="186">
        <f>+$F$412*J408</f>
        <v>5047355924.5829992</v>
      </c>
      <c r="M412" s="489">
        <f>+ROUND(($F$412*M408),2)</f>
        <v>503458229.43000001</v>
      </c>
      <c r="N412" s="176"/>
      <c r="O412" s="176"/>
      <c r="P412" s="184">
        <f>+ROUND(($F$412*P408),1)</f>
        <v>3550763871.9000001</v>
      </c>
      <c r="Q412" s="176"/>
      <c r="R412" s="177"/>
      <c r="S412" s="184">
        <f>+ROUND(($F$412*S408),1)</f>
        <v>4054222101.4000001</v>
      </c>
      <c r="T412" s="38"/>
    </row>
    <row r="413" spans="2:22" ht="13.9" customHeight="1" thickBot="1">
      <c r="C413" s="378"/>
      <c r="D413" s="378"/>
      <c r="E413" s="378"/>
      <c r="F413" s="188"/>
      <c r="G413" s="437"/>
      <c r="H413" s="176"/>
      <c r="I413" s="176"/>
      <c r="J413" s="437"/>
      <c r="M413" s="490"/>
      <c r="N413" s="176"/>
      <c r="O413" s="176"/>
      <c r="P413" s="439"/>
      <c r="Q413" s="176"/>
      <c r="R413" s="181"/>
      <c r="S413" s="439"/>
      <c r="T413" s="64"/>
    </row>
    <row r="414" spans="2:22" ht="42" customHeight="1" thickBot="1">
      <c r="C414" s="735" t="s">
        <v>382</v>
      </c>
      <c r="D414" s="735"/>
      <c r="E414" s="735"/>
      <c r="F414" s="188">
        <v>0.03</v>
      </c>
      <c r="G414" s="186">
        <f>+$F$414*G408</f>
        <v>721050846.36913311</v>
      </c>
      <c r="H414" s="176"/>
      <c r="I414" s="176"/>
      <c r="J414" s="186">
        <f>+$F$414*J408</f>
        <v>721050846.36899996</v>
      </c>
      <c r="M414" s="489">
        <f>+ROUND(($F$414*M408),2)</f>
        <v>71922604.200000003</v>
      </c>
      <c r="N414" s="176"/>
      <c r="O414" s="176"/>
      <c r="P414" s="184">
        <f>+ROUND(($F$414*P408),1)</f>
        <v>507251981.69999999</v>
      </c>
      <c r="Q414" s="176"/>
      <c r="R414" s="177"/>
      <c r="S414" s="184">
        <f>+ROUND(($F$414*S408),1)</f>
        <v>579174585.89999998</v>
      </c>
      <c r="T414" s="38"/>
    </row>
    <row r="415" spans="2:22" ht="14.45" customHeight="1" thickBot="1">
      <c r="C415" s="378"/>
      <c r="D415" s="378"/>
      <c r="E415" s="378"/>
      <c r="F415" s="442"/>
      <c r="G415" s="437"/>
      <c r="H415" s="176"/>
      <c r="I415" s="176"/>
      <c r="J415" s="437"/>
      <c r="M415" s="490"/>
      <c r="N415" s="176"/>
      <c r="O415" s="176"/>
      <c r="P415" s="439"/>
      <c r="Q415" s="176"/>
      <c r="R415" s="177"/>
      <c r="S415" s="439"/>
      <c r="T415" s="64"/>
    </row>
    <row r="416" spans="2:22" ht="39" customHeight="1" thickBot="1">
      <c r="C416" s="735" t="s">
        <v>383</v>
      </c>
      <c r="D416" s="735"/>
      <c r="E416" s="735"/>
      <c r="F416" s="188">
        <v>0.05</v>
      </c>
      <c r="G416" s="186">
        <f>+$F$416*G408</f>
        <v>1201751410.615222</v>
      </c>
      <c r="H416" s="176"/>
      <c r="I416" s="176"/>
      <c r="J416" s="186">
        <f>+$F$416*J408</f>
        <v>1201751410.615</v>
      </c>
      <c r="M416" s="489">
        <f>+ROUND(($F$416*M408),2)</f>
        <v>119871007.01000001</v>
      </c>
      <c r="N416" s="176"/>
      <c r="O416" s="176"/>
      <c r="P416" s="184">
        <f>+ROUND(($F$416*P408),1)</f>
        <v>845419969.5</v>
      </c>
      <c r="Q416" s="176"/>
      <c r="R416" s="177"/>
      <c r="S416" s="184">
        <f>+ROUND(($F$416*S408),1)</f>
        <v>965290976.5</v>
      </c>
      <c r="T416" s="38"/>
    </row>
    <row r="417" spans="3:20" ht="19.149999999999999" customHeight="1" thickBot="1">
      <c r="C417" s="378"/>
      <c r="D417" s="378"/>
      <c r="E417" s="378"/>
      <c r="F417" s="442"/>
      <c r="G417" s="437"/>
      <c r="H417" s="176"/>
      <c r="I417" s="176"/>
      <c r="J417" s="437"/>
      <c r="M417" s="440"/>
      <c r="N417" s="176"/>
      <c r="O417" s="176"/>
      <c r="P417" s="441"/>
      <c r="Q417" s="176"/>
      <c r="R417" s="177"/>
      <c r="S417" s="441"/>
      <c r="T417" s="53"/>
    </row>
    <row r="418" spans="3:20" ht="36" customHeight="1" thickBot="1">
      <c r="C418" s="735" t="s">
        <v>384</v>
      </c>
      <c r="D418" s="735"/>
      <c r="E418" s="735"/>
      <c r="F418" s="736"/>
      <c r="G418" s="186">
        <v>1603710214</v>
      </c>
      <c r="H418" s="176"/>
      <c r="I418" s="176"/>
      <c r="J418" s="186">
        <v>1603710214</v>
      </c>
      <c r="M418" s="443"/>
      <c r="N418" s="176"/>
      <c r="O418" s="176"/>
      <c r="P418" s="180"/>
      <c r="Q418" s="176"/>
      <c r="R418" s="177"/>
      <c r="S418" s="181"/>
      <c r="T418" s="51"/>
    </row>
    <row r="419" spans="3:20" ht="19.149999999999999" customHeight="1" thickBot="1">
      <c r="C419" s="378"/>
      <c r="D419" s="378"/>
      <c r="E419" s="378"/>
      <c r="F419" s="378"/>
      <c r="G419" s="437"/>
      <c r="H419" s="176"/>
      <c r="I419" s="176"/>
      <c r="J419" s="437"/>
      <c r="M419" s="443"/>
      <c r="N419" s="176"/>
      <c r="O419" s="176"/>
      <c r="P419" s="180"/>
      <c r="Q419" s="176"/>
      <c r="R419" s="177"/>
      <c r="S419" s="181"/>
      <c r="T419" s="51"/>
    </row>
    <row r="420" spans="3:20" ht="36" customHeight="1" thickBot="1">
      <c r="C420" s="735" t="s">
        <v>385</v>
      </c>
      <c r="D420" s="735"/>
      <c r="E420" s="735"/>
      <c r="F420" s="736"/>
      <c r="G420" s="186">
        <f>G408+G410</f>
        <v>31005186393.872726</v>
      </c>
      <c r="H420" s="176"/>
      <c r="I420" s="176"/>
      <c r="J420" s="186">
        <f>+J408+J410</f>
        <v>31005186393.866997</v>
      </c>
      <c r="M420" s="50"/>
      <c r="P420" s="46"/>
      <c r="S420" s="36"/>
      <c r="T420" s="46"/>
    </row>
    <row r="421" spans="3:20" ht="22.15" customHeight="1" thickBot="1">
      <c r="C421" s="378"/>
      <c r="D421" s="378"/>
      <c r="E421" s="378"/>
      <c r="F421" s="378"/>
      <c r="G421" s="437"/>
      <c r="H421" s="176"/>
      <c r="I421" s="176"/>
      <c r="J421" s="437"/>
      <c r="M421" s="50"/>
      <c r="P421" s="46"/>
      <c r="S421" s="36"/>
      <c r="T421" s="46"/>
    </row>
    <row r="422" spans="3:20" ht="36" customHeight="1" thickBot="1">
      <c r="C422" s="735" t="s">
        <v>386</v>
      </c>
      <c r="D422" s="735"/>
      <c r="E422" s="735"/>
      <c r="F422" s="736"/>
      <c r="G422" s="186">
        <f>+G420+G418</f>
        <v>32608896607.872726</v>
      </c>
      <c r="H422" s="176"/>
      <c r="I422" s="176"/>
      <c r="J422" s="186">
        <f>+J420+J418</f>
        <v>32608896607.866997</v>
      </c>
      <c r="M422" s="50"/>
      <c r="P422" s="46"/>
      <c r="S422" s="36"/>
      <c r="T422" s="46"/>
    </row>
    <row r="423" spans="3:20" ht="19.5" customHeight="1" thickBot="1">
      <c r="D423" s="193"/>
      <c r="E423" s="193"/>
      <c r="F423" s="193"/>
      <c r="G423" s="49"/>
      <c r="J423" s="48"/>
      <c r="M423" s="47"/>
      <c r="P423" s="46"/>
      <c r="S423" s="36"/>
      <c r="T423" s="46"/>
    </row>
    <row r="424" spans="3:20" ht="34.5" customHeight="1" thickBot="1">
      <c r="I424" s="737" t="s">
        <v>387</v>
      </c>
      <c r="J424" s="737"/>
      <c r="K424" s="737"/>
      <c r="L424" s="738"/>
      <c r="M424" s="506">
        <f>+M408+M410</f>
        <v>3092671980.79</v>
      </c>
      <c r="P424" s="483">
        <f>ROUND((+P408+P410),1)</f>
        <v>21811835213.200001</v>
      </c>
      <c r="Q424" s="40"/>
      <c r="R424" s="43"/>
      <c r="S424" s="483">
        <f>ROUND((+S408+S410),1)</f>
        <v>24904507194.099998</v>
      </c>
      <c r="T424" s="38"/>
    </row>
    <row r="425" spans="3:20" ht="12" customHeight="1" thickBot="1">
      <c r="I425" s="176"/>
      <c r="J425" s="189"/>
      <c r="K425" s="190"/>
      <c r="L425" s="466"/>
      <c r="M425" s="173"/>
      <c r="P425" s="174"/>
      <c r="Q425" s="40"/>
      <c r="R425" s="43"/>
      <c r="S425" s="175"/>
      <c r="T425" s="45"/>
    </row>
    <row r="426" spans="3:20" ht="36.6" customHeight="1" thickBot="1">
      <c r="C426" s="505"/>
      <c r="I426" s="737" t="s">
        <v>388</v>
      </c>
      <c r="J426" s="737"/>
      <c r="K426" s="737"/>
      <c r="L426" s="738"/>
      <c r="M426" s="506">
        <f>+ROUND((M424*10%),2)</f>
        <v>309267198.07999998</v>
      </c>
      <c r="N426" s="484"/>
      <c r="O426" s="484"/>
      <c r="P426" s="483">
        <f>+ROUND((P424*10%),1)</f>
        <v>2181183521.3000002</v>
      </c>
      <c r="Q426" s="40"/>
      <c r="R426" s="43"/>
      <c r="S426" s="483">
        <f>+ROUND((S424*10%),1)</f>
        <v>2490450719.4000001</v>
      </c>
      <c r="T426" s="38"/>
    </row>
    <row r="427" spans="3:20" ht="18" customHeight="1" thickBot="1">
      <c r="C427" s="44"/>
      <c r="D427" s="44"/>
      <c r="I427" s="176"/>
      <c r="J427" s="189"/>
      <c r="K427" s="190"/>
      <c r="L427" s="458"/>
      <c r="M427" s="42"/>
      <c r="P427" s="41"/>
      <c r="Q427" s="40"/>
      <c r="R427" s="43"/>
      <c r="S427" s="42"/>
      <c r="T427" s="41"/>
    </row>
    <row r="428" spans="3:20" ht="37.9" customHeight="1" thickBot="1">
      <c r="C428" s="44"/>
      <c r="D428" s="44"/>
      <c r="I428" s="737" t="s">
        <v>533</v>
      </c>
      <c r="J428" s="737"/>
      <c r="K428" s="737"/>
      <c r="L428" s="738"/>
      <c r="M428" s="506">
        <v>71859260.75</v>
      </c>
      <c r="P428" s="41"/>
      <c r="Q428" s="40"/>
      <c r="R428" s="43"/>
      <c r="S428" s="42"/>
      <c r="T428" s="41"/>
    </row>
    <row r="429" spans="3:20" ht="37.9" customHeight="1" thickBot="1">
      <c r="C429" s="44"/>
      <c r="D429" s="44"/>
      <c r="I429" s="176"/>
      <c r="J429" s="189"/>
      <c r="K429" s="190"/>
      <c r="L429" s="458"/>
      <c r="M429" s="42"/>
      <c r="P429" s="41"/>
      <c r="Q429" s="40"/>
      <c r="R429" s="43"/>
      <c r="S429" s="42"/>
      <c r="T429" s="41"/>
    </row>
    <row r="430" spans="3:20" ht="40.5" customHeight="1" thickBot="1">
      <c r="C430" s="508"/>
      <c r="I430" s="737" t="s">
        <v>389</v>
      </c>
      <c r="J430" s="737"/>
      <c r="K430" s="737"/>
      <c r="L430" s="738"/>
      <c r="M430" s="506">
        <f>+ROUND((M424-M426),2)-M428</f>
        <v>2711545521.96</v>
      </c>
      <c r="N430" s="484"/>
      <c r="O430" s="485" t="s">
        <v>390</v>
      </c>
      <c r="P430" s="483">
        <f>+ROUND((P424-P426),1)</f>
        <v>19630651691.900002</v>
      </c>
      <c r="Q430" s="40"/>
      <c r="R430" s="39" t="s">
        <v>391</v>
      </c>
      <c r="S430" s="483">
        <f>+ROUND((S424-S426),1)</f>
        <v>22414056474.700001</v>
      </c>
      <c r="T430" s="38"/>
    </row>
    <row r="431" spans="3:20" ht="33" customHeight="1">
      <c r="C431" s="507"/>
      <c r="S431" s="37"/>
    </row>
    <row r="432" spans="3:20" ht="409.15" customHeight="1">
      <c r="F432" s="727"/>
      <c r="G432" s="727"/>
      <c r="H432" s="727"/>
      <c r="K432" s="727"/>
      <c r="L432" s="727"/>
      <c r="M432" s="727"/>
      <c r="R432" s="727"/>
      <c r="S432" s="727"/>
      <c r="T432" s="727"/>
    </row>
    <row r="433" spans="4:22" ht="33" customHeight="1">
      <c r="D433" s="731" t="s">
        <v>392</v>
      </c>
      <c r="E433" s="731"/>
      <c r="F433" s="731"/>
      <c r="G433" s="731"/>
      <c r="H433" s="731"/>
      <c r="I433" s="731"/>
      <c r="J433" s="31"/>
      <c r="K433" s="730" t="s">
        <v>393</v>
      </c>
      <c r="L433" s="730"/>
      <c r="M433" s="730"/>
      <c r="N433" s="730"/>
      <c r="O433" s="730"/>
      <c r="P433" s="730"/>
      <c r="R433" s="728"/>
      <c r="S433" s="728"/>
      <c r="T433" s="728"/>
      <c r="U433" s="728"/>
      <c r="V433" s="728"/>
    </row>
    <row r="434" spans="4:22" ht="28.5" customHeight="1">
      <c r="D434" s="732" t="s">
        <v>394</v>
      </c>
      <c r="E434" s="732"/>
      <c r="F434" s="732"/>
      <c r="G434" s="732"/>
      <c r="H434" s="732"/>
      <c r="I434" s="732"/>
      <c r="J434" s="31"/>
      <c r="K434" s="729" t="s">
        <v>395</v>
      </c>
      <c r="L434" s="729"/>
      <c r="M434" s="729"/>
      <c r="N434" s="729"/>
      <c r="O434" s="729"/>
      <c r="P434" s="729"/>
      <c r="R434" s="728"/>
      <c r="S434" s="728"/>
      <c r="T434" s="728"/>
      <c r="U434" s="728"/>
      <c r="V434" s="728"/>
    </row>
    <row r="435" spans="4:22" ht="30" customHeight="1">
      <c r="D435" s="732" t="str">
        <f>+C11</f>
        <v xml:space="preserve">UNION TEMPORAL INTERCAMBIADOR NEIVA </v>
      </c>
      <c r="E435" s="732"/>
      <c r="F435" s="732"/>
      <c r="G435" s="732"/>
      <c r="H435" s="732"/>
      <c r="I435" s="732"/>
      <c r="J435" s="31"/>
      <c r="K435" s="729" t="str">
        <f>+C16</f>
        <v xml:space="preserve">CONSORCIO INTERCAMBIADOR LA TOMA NEIVA </v>
      </c>
      <c r="L435" s="729"/>
      <c r="M435" s="729"/>
      <c r="N435" s="729"/>
      <c r="O435" s="729"/>
      <c r="P435" s="729"/>
      <c r="Q435" s="727"/>
      <c r="R435" s="727"/>
      <c r="S435" s="727"/>
      <c r="T435" s="727"/>
    </row>
    <row r="436" spans="4:22" ht="20.100000000000001" customHeight="1">
      <c r="K436" s="444"/>
      <c r="L436" s="446"/>
      <c r="M436" s="445"/>
      <c r="N436" s="444"/>
      <c r="O436" s="444"/>
      <c r="P436" s="446"/>
    </row>
    <row r="437" spans="4:22" ht="20.100000000000001" customHeight="1"/>
    <row r="438" spans="4:22" ht="20.100000000000001" customHeight="1"/>
    <row r="439" spans="4:22" ht="20.100000000000001" customHeight="1"/>
    <row r="440" spans="4:22" ht="20.100000000000001" customHeight="1"/>
    <row r="441" spans="4:22" ht="20.100000000000001" customHeight="1"/>
    <row r="442" spans="4:22" ht="20.100000000000001" customHeight="1"/>
    <row r="443" spans="4:22" ht="20.100000000000001" customHeight="1"/>
    <row r="444" spans="4:22" ht="20.100000000000001" customHeight="1"/>
    <row r="445" spans="4:22" ht="20.100000000000001" customHeight="1"/>
    <row r="446" spans="4:22" ht="20.100000000000001" customHeight="1"/>
    <row r="447" spans="4:22" ht="20.100000000000001" customHeight="1"/>
    <row r="448" spans="4:22" ht="20.100000000000001" customHeight="1"/>
    <row r="449" ht="20.100000000000001" customHeight="1"/>
    <row r="450" ht="20.100000000000001" customHeight="1"/>
    <row r="451" ht="20.100000000000001" customHeight="1"/>
    <row r="452" ht="20.100000000000001" customHeight="1"/>
    <row r="453" ht="20.100000000000001" customHeight="1"/>
    <row r="454" ht="20.100000000000001" customHeight="1"/>
    <row r="455" ht="20.100000000000001" customHeight="1"/>
    <row r="456" ht="20.100000000000001" customHeight="1"/>
    <row r="457" ht="20.100000000000001" customHeight="1"/>
    <row r="458" ht="20.100000000000001" customHeight="1"/>
    <row r="459" ht="20.100000000000001" customHeight="1"/>
    <row r="460" ht="20.100000000000001" customHeight="1"/>
    <row r="461" ht="20.100000000000001" customHeight="1"/>
    <row r="462" ht="20.100000000000001" customHeight="1"/>
    <row r="463" ht="20.100000000000001" customHeight="1"/>
    <row r="464" ht="20.100000000000001" customHeight="1"/>
    <row r="465" ht="20.100000000000001" customHeight="1"/>
    <row r="466" ht="20.100000000000001" customHeight="1"/>
    <row r="467" ht="20.100000000000001" customHeight="1"/>
    <row r="468" ht="20.100000000000001" customHeight="1"/>
    <row r="469" ht="20.100000000000001" customHeight="1"/>
    <row r="470" ht="20.100000000000001" customHeight="1"/>
    <row r="471" ht="20.100000000000001" customHeight="1"/>
    <row r="472" ht="20.100000000000001" customHeight="1"/>
    <row r="473" ht="20.100000000000001" customHeight="1"/>
    <row r="474" ht="20.100000000000001" customHeight="1"/>
    <row r="475" ht="20.100000000000001" customHeight="1"/>
    <row r="476" ht="20.100000000000001" customHeight="1"/>
    <row r="477" ht="20.100000000000001" customHeight="1"/>
    <row r="478" ht="20.100000000000001" customHeight="1"/>
    <row r="479" ht="20.100000000000001" customHeight="1"/>
    <row r="48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  <row r="573" ht="20.100000000000001" customHeight="1"/>
    <row r="574" ht="20.100000000000001" customHeight="1"/>
  </sheetData>
  <mergeCells count="106"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8:D18"/>
    <mergeCell ref="F18:H18"/>
    <mergeCell ref="I18:L18"/>
    <mergeCell ref="C19:D19"/>
    <mergeCell ref="B21:G21"/>
    <mergeCell ref="L21:M21"/>
    <mergeCell ref="C16:D16"/>
    <mergeCell ref="E16:H16"/>
    <mergeCell ref="I16:L16"/>
    <mergeCell ref="M16:O16"/>
    <mergeCell ref="I21:K21"/>
    <mergeCell ref="B29:F29"/>
    <mergeCell ref="O21:P21"/>
    <mergeCell ref="R21:T21"/>
    <mergeCell ref="B25:F25"/>
    <mergeCell ref="B52:F52"/>
    <mergeCell ref="B73:F73"/>
    <mergeCell ref="B136:F136"/>
    <mergeCell ref="B149:F149"/>
    <mergeCell ref="B166:F166"/>
    <mergeCell ref="B167:F167"/>
    <mergeCell ref="B168:F168"/>
    <mergeCell ref="B188:F188"/>
    <mergeCell ref="B229:F229"/>
    <mergeCell ref="B233:F233"/>
    <mergeCell ref="B234:F234"/>
    <mergeCell ref="B252:F252"/>
    <mergeCell ref="B276:F276"/>
    <mergeCell ref="B297:F297"/>
    <mergeCell ref="B368:F368"/>
    <mergeCell ref="C408:F408"/>
    <mergeCell ref="C422:F422"/>
    <mergeCell ref="I424:L424"/>
    <mergeCell ref="I426:L426"/>
    <mergeCell ref="I430:L430"/>
    <mergeCell ref="F432:H432"/>
    <mergeCell ref="K432:M432"/>
    <mergeCell ref="C410:E410"/>
    <mergeCell ref="C412:E412"/>
    <mergeCell ref="C414:E414"/>
    <mergeCell ref="C416:E416"/>
    <mergeCell ref="C418:F418"/>
    <mergeCell ref="C420:F420"/>
    <mergeCell ref="I428:L428"/>
    <mergeCell ref="Q435:T435"/>
    <mergeCell ref="R432:T432"/>
    <mergeCell ref="R433:V433"/>
    <mergeCell ref="R434:V434"/>
    <mergeCell ref="K435:P435"/>
    <mergeCell ref="K434:P434"/>
    <mergeCell ref="K433:P433"/>
    <mergeCell ref="D433:I433"/>
    <mergeCell ref="D434:I434"/>
    <mergeCell ref="D435:I435"/>
  </mergeCells>
  <dataValidations disablePrompts="1" count="1">
    <dataValidation type="whole" operator="greaterThan" allowBlank="1" showInputMessage="1" showErrorMessage="1" sqref="F127" xr:uid="{00000000-0002-0000-0100-000000000000}">
      <formula1>0</formula1>
    </dataValidation>
  </dataValidations>
  <pageMargins left="0.39370078740157483" right="0.23622047244094491" top="0.6692913385826772" bottom="0.39370078740157483" header="0.31496062992125984" footer="0.31496062992125984"/>
  <pageSetup scale="27" orientation="landscape" r:id="rId1"/>
  <headerFooter>
    <oddFooter>&amp;R&amp;"-,Negrita"&amp;24&amp;P</oddFooter>
  </headerFooter>
  <rowBreaks count="18" manualBreakCount="18">
    <brk id="50" max="20" man="1"/>
    <brk id="71" max="20" man="1"/>
    <brk id="98" max="20" man="1"/>
    <brk id="124" max="20" man="1"/>
    <brk id="147" max="20" man="1"/>
    <brk id="170" max="20" man="1"/>
    <brk id="193" max="20" man="1"/>
    <brk id="214" max="20" man="1"/>
    <brk id="239" max="20" man="1"/>
    <brk id="262" max="20" man="1"/>
    <brk id="284" max="20" man="1"/>
    <brk id="305" max="20" man="1"/>
    <brk id="320" max="20" man="1"/>
    <brk id="340" max="20" man="1"/>
    <brk id="363" max="20" man="1"/>
    <brk id="385" max="20" man="1"/>
    <brk id="406" max="20" man="1"/>
    <brk id="437" max="20" man="1"/>
  </rowBreaks>
  <ignoredErrors>
    <ignoredError sqref="M54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X246"/>
  <sheetViews>
    <sheetView tabSelected="1" view="pageBreakPreview" zoomScale="40" zoomScaleNormal="40" zoomScaleSheetLayoutView="40" workbookViewId="0">
      <selection activeCell="F11" sqref="F11"/>
    </sheetView>
  </sheetViews>
  <sheetFormatPr baseColWidth="10" defaultColWidth="11.42578125" defaultRowHeight="33.75"/>
  <cols>
    <col min="1" max="1" width="1.5703125" style="33" customWidth="1"/>
    <col min="2" max="2" width="23.5703125" style="33" customWidth="1"/>
    <col min="3" max="3" width="72.7109375" style="33" customWidth="1"/>
    <col min="4" max="4" width="20.5703125" style="33" customWidth="1"/>
    <col min="5" max="5" width="18.85546875" style="33" customWidth="1"/>
    <col min="6" max="6" width="26" style="33" customWidth="1"/>
    <col min="7" max="7" width="37.7109375" style="33" customWidth="1"/>
    <col min="8" max="8" width="1.85546875" style="33" customWidth="1"/>
    <col min="9" max="9" width="26.7109375" style="33" customWidth="1"/>
    <col min="10" max="10" width="39.855468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41.42578125" style="34" customWidth="1"/>
    <col min="17" max="17" width="2" style="33" customWidth="1"/>
    <col min="18" max="18" width="20.5703125" style="36" customWidth="1"/>
    <col min="19" max="19" width="40.140625" style="35" customWidth="1"/>
    <col min="20" max="20" width="15.140625" style="34" customWidth="1"/>
    <col min="21" max="21" width="1" style="33" customWidth="1"/>
    <col min="22" max="22" width="47.140625" style="619" customWidth="1"/>
    <col min="23" max="23" width="31.7109375" style="613" customWidth="1"/>
    <col min="24" max="24" width="43.7109375" style="492" customWidth="1"/>
    <col min="25" max="25" width="28.140625" style="33" customWidth="1"/>
    <col min="26" max="16384" width="11.42578125" style="33"/>
  </cols>
  <sheetData>
    <row r="1" spans="1:20" ht="9.6" customHeight="1"/>
    <row r="2" spans="1:20">
      <c r="B2" s="899"/>
      <c r="C2" s="900"/>
      <c r="D2" s="922" t="s">
        <v>650</v>
      </c>
      <c r="E2" s="922"/>
      <c r="F2" s="922"/>
      <c r="G2" s="922"/>
      <c r="H2" s="922"/>
      <c r="I2" s="922"/>
      <c r="J2" s="922"/>
      <c r="K2" s="922"/>
      <c r="L2" s="922"/>
      <c r="M2" s="922"/>
      <c r="N2" s="922"/>
      <c r="O2" s="922"/>
      <c r="P2" s="923"/>
      <c r="Q2" s="913"/>
      <c r="R2" s="914"/>
      <c r="S2" s="914"/>
      <c r="T2" s="915"/>
    </row>
    <row r="3" spans="1:20">
      <c r="B3" s="901"/>
      <c r="C3" s="902"/>
      <c r="D3" s="924" t="s">
        <v>651</v>
      </c>
      <c r="E3" s="925"/>
      <c r="F3" s="925"/>
      <c r="G3" s="925"/>
      <c r="H3" s="925"/>
      <c r="I3" s="925"/>
      <c r="J3" s="925"/>
      <c r="K3" s="925"/>
      <c r="L3" s="925"/>
      <c r="M3" s="925"/>
      <c r="N3" s="925"/>
      <c r="O3" s="925"/>
      <c r="P3" s="926"/>
      <c r="Q3" s="916"/>
      <c r="R3" s="917"/>
      <c r="S3" s="917"/>
      <c r="T3" s="918"/>
    </row>
    <row r="4" spans="1:20">
      <c r="B4" s="901"/>
      <c r="C4" s="902"/>
      <c r="D4" s="889" t="s">
        <v>660</v>
      </c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1"/>
      <c r="Q4" s="916"/>
      <c r="R4" s="917"/>
      <c r="S4" s="917"/>
      <c r="T4" s="918"/>
    </row>
    <row r="5" spans="1:20" ht="5.25" customHeight="1">
      <c r="B5" s="903"/>
      <c r="C5" s="904"/>
      <c r="D5" s="892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4"/>
      <c r="Q5" s="919"/>
      <c r="R5" s="920"/>
      <c r="S5" s="920"/>
      <c r="T5" s="921"/>
    </row>
    <row r="6" spans="1:20">
      <c r="B6" s="880" t="s">
        <v>652</v>
      </c>
      <c r="C6" s="927"/>
      <c r="D6" s="878" t="s">
        <v>653</v>
      </c>
      <c r="E6" s="879"/>
      <c r="F6" s="880" t="s">
        <v>654</v>
      </c>
      <c r="G6" s="881"/>
      <c r="H6" s="878">
        <v>2</v>
      </c>
      <c r="I6" s="882"/>
      <c r="J6" s="883" t="s">
        <v>655</v>
      </c>
      <c r="K6" s="884"/>
      <c r="L6" s="885"/>
      <c r="M6" s="721">
        <v>2021</v>
      </c>
      <c r="N6" s="883" t="s">
        <v>656</v>
      </c>
      <c r="O6" s="884"/>
      <c r="P6" s="885"/>
      <c r="Q6" s="886" t="s">
        <v>657</v>
      </c>
      <c r="R6" s="887"/>
      <c r="S6" s="887"/>
      <c r="T6" s="888"/>
    </row>
    <row r="7" spans="1:20" ht="30.75" customHeight="1" thickBot="1">
      <c r="D7" s="661"/>
      <c r="E7" s="662"/>
      <c r="F7" s="76"/>
      <c r="G7" s="76"/>
      <c r="H7" s="76"/>
      <c r="I7" s="76"/>
      <c r="J7" s="77"/>
      <c r="K7" s="76"/>
      <c r="L7" s="77"/>
      <c r="M7" s="77"/>
      <c r="N7" s="76"/>
      <c r="O7" s="76"/>
      <c r="P7" s="77"/>
      <c r="Q7" s="76"/>
      <c r="R7" s="720"/>
      <c r="S7" s="824"/>
      <c r="T7" s="824"/>
    </row>
    <row r="8" spans="1:20" ht="41.25" customHeight="1" thickBot="1">
      <c r="B8" s="664" t="s">
        <v>39</v>
      </c>
      <c r="C8" s="910"/>
      <c r="D8" s="911"/>
      <c r="E8" s="911"/>
      <c r="F8" s="911"/>
      <c r="G8" s="911"/>
      <c r="H8" s="911"/>
      <c r="I8" s="911"/>
      <c r="J8" s="911"/>
      <c r="K8" s="911"/>
      <c r="L8" s="912"/>
      <c r="R8" s="48"/>
    </row>
    <row r="9" spans="1:20" ht="28.9" customHeight="1" thickBot="1">
      <c r="B9" s="905" t="s">
        <v>40</v>
      </c>
      <c r="C9" s="817"/>
      <c r="D9" s="818"/>
      <c r="E9" s="818"/>
      <c r="F9" s="818"/>
      <c r="G9" s="818"/>
      <c r="H9" s="818"/>
      <c r="I9" s="818"/>
      <c r="J9" s="818"/>
      <c r="K9" s="818"/>
      <c r="L9" s="906"/>
      <c r="M9" s="785" t="s">
        <v>42</v>
      </c>
      <c r="N9" s="785"/>
      <c r="O9" s="785"/>
      <c r="P9" s="875"/>
      <c r="Q9" s="876"/>
      <c r="R9" s="876"/>
      <c r="S9" s="876"/>
      <c r="T9" s="877"/>
    </row>
    <row r="10" spans="1:20" ht="42" customHeight="1" thickBot="1">
      <c r="B10" s="905"/>
      <c r="C10" s="907"/>
      <c r="D10" s="908"/>
      <c r="E10" s="908"/>
      <c r="F10" s="908"/>
      <c r="G10" s="908"/>
      <c r="H10" s="908"/>
      <c r="I10" s="908"/>
      <c r="J10" s="908"/>
      <c r="K10" s="908"/>
      <c r="L10" s="909"/>
      <c r="M10" s="141"/>
      <c r="N10" s="81"/>
      <c r="O10" s="81"/>
    </row>
    <row r="11" spans="1:20" ht="32.25" customHeight="1" thickBot="1">
      <c r="E11" s="73"/>
      <c r="F11" s="141"/>
      <c r="G11" s="141"/>
      <c r="H11" s="141"/>
      <c r="I11" s="663"/>
      <c r="J11" s="663"/>
      <c r="K11" s="663"/>
      <c r="L11" s="663"/>
      <c r="M11" s="771" t="s">
        <v>44</v>
      </c>
      <c r="N11" s="771"/>
      <c r="O11" s="771"/>
      <c r="P11" s="803"/>
      <c r="Q11" s="804"/>
      <c r="R11" s="804"/>
      <c r="S11" s="804"/>
      <c r="T11" s="805"/>
    </row>
    <row r="12" spans="1:20" ht="34.9" customHeight="1" thickBot="1">
      <c r="E12" s="810" t="s">
        <v>644</v>
      </c>
      <c r="F12" s="810"/>
      <c r="G12" s="810"/>
      <c r="H12" s="810"/>
      <c r="I12" s="896"/>
      <c r="J12" s="897"/>
      <c r="K12" s="897"/>
      <c r="L12" s="898"/>
      <c r="M12" s="771"/>
      <c r="N12" s="771"/>
      <c r="O12" s="771"/>
      <c r="P12" s="806"/>
      <c r="Q12" s="807"/>
      <c r="R12" s="807"/>
      <c r="S12" s="807"/>
      <c r="T12" s="808"/>
    </row>
    <row r="13" spans="1:20" ht="27.75" customHeight="1" thickBot="1">
      <c r="B13" s="895"/>
      <c r="C13" s="895"/>
      <c r="D13" s="895"/>
      <c r="E13" s="140"/>
      <c r="F13" s="81"/>
      <c r="G13" s="81"/>
      <c r="H13" s="81"/>
      <c r="M13" s="141"/>
      <c r="N13" s="81"/>
      <c r="O13" s="81"/>
      <c r="P13" s="806"/>
      <c r="Q13" s="807"/>
      <c r="R13" s="807"/>
      <c r="S13" s="807"/>
      <c r="T13" s="808"/>
    </row>
    <row r="14" spans="1:20" ht="30.75" customHeight="1" thickBot="1">
      <c r="E14" s="40"/>
      <c r="F14" s="771" t="s">
        <v>49</v>
      </c>
      <c r="G14" s="771"/>
      <c r="H14" s="771"/>
      <c r="I14" s="795"/>
      <c r="J14" s="796"/>
      <c r="K14" s="796"/>
      <c r="L14" s="797"/>
      <c r="M14" s="785" t="s">
        <v>50</v>
      </c>
      <c r="N14" s="785"/>
      <c r="O14" s="785"/>
      <c r="P14" s="864"/>
      <c r="Q14" s="865"/>
      <c r="R14" s="865"/>
      <c r="S14" s="865"/>
      <c r="T14" s="866"/>
    </row>
    <row r="15" spans="1:20" ht="38.25" customHeight="1">
      <c r="A15" s="139"/>
      <c r="B15" s="139" t="s">
        <v>52</v>
      </c>
      <c r="C15" s="870"/>
      <c r="D15" s="871"/>
      <c r="E15" s="40"/>
      <c r="F15" s="771" t="s">
        <v>53</v>
      </c>
      <c r="G15" s="771"/>
      <c r="H15" s="771"/>
      <c r="I15" s="867"/>
      <c r="J15" s="868"/>
      <c r="K15" s="868"/>
      <c r="L15" s="869"/>
      <c r="M15" s="785" t="s">
        <v>55</v>
      </c>
      <c r="N15" s="785"/>
      <c r="O15" s="785"/>
      <c r="P15" s="864"/>
      <c r="Q15" s="865"/>
      <c r="R15" s="865"/>
      <c r="S15" s="865"/>
      <c r="T15" s="866"/>
    </row>
    <row r="16" spans="1:20" ht="34.9" customHeight="1" thickBot="1">
      <c r="A16" s="81"/>
      <c r="B16" s="81" t="s">
        <v>57</v>
      </c>
      <c r="C16" s="864"/>
      <c r="D16" s="866"/>
      <c r="E16" s="40"/>
      <c r="F16" s="771" t="s">
        <v>59</v>
      </c>
      <c r="G16" s="771"/>
      <c r="H16" s="771"/>
      <c r="I16" s="772"/>
      <c r="J16" s="773"/>
      <c r="K16" s="773"/>
      <c r="L16" s="774"/>
      <c r="M16" s="785" t="s">
        <v>60</v>
      </c>
      <c r="N16" s="785"/>
      <c r="O16" s="785"/>
      <c r="P16" s="864"/>
      <c r="Q16" s="865"/>
      <c r="R16" s="865"/>
      <c r="S16" s="865"/>
      <c r="T16" s="866"/>
    </row>
    <row r="17" spans="1:24" ht="30" customHeight="1" thickBot="1">
      <c r="A17" s="81"/>
      <c r="B17" s="81" t="s">
        <v>62</v>
      </c>
      <c r="C17" s="864"/>
      <c r="D17" s="866"/>
      <c r="E17" s="40"/>
      <c r="F17" s="81"/>
      <c r="G17" s="81"/>
      <c r="H17" s="81"/>
      <c r="I17" s="794"/>
      <c r="J17" s="794"/>
      <c r="K17" s="794"/>
      <c r="L17" s="794"/>
      <c r="M17" s="785" t="s">
        <v>64</v>
      </c>
      <c r="N17" s="785"/>
      <c r="O17" s="785"/>
      <c r="P17" s="864"/>
      <c r="Q17" s="865"/>
      <c r="R17" s="865"/>
      <c r="S17" s="865"/>
      <c r="T17" s="866"/>
    </row>
    <row r="18" spans="1:24" ht="30" customHeight="1" thickBot="1">
      <c r="A18" s="81"/>
      <c r="B18" s="81" t="s">
        <v>65</v>
      </c>
      <c r="C18" s="859"/>
      <c r="D18" s="861"/>
      <c r="E18" s="40"/>
      <c r="F18" s="771" t="s">
        <v>67</v>
      </c>
      <c r="G18" s="771"/>
      <c r="H18" s="771"/>
      <c r="I18" s="791"/>
      <c r="J18" s="792"/>
      <c r="K18" s="792"/>
      <c r="L18" s="793"/>
      <c r="M18" s="785" t="s">
        <v>68</v>
      </c>
      <c r="N18" s="785"/>
      <c r="O18" s="785"/>
      <c r="P18" s="864"/>
      <c r="Q18" s="865"/>
      <c r="R18" s="865"/>
      <c r="S18" s="865"/>
      <c r="T18" s="866"/>
    </row>
    <row r="19" spans="1:24" ht="39" customHeight="1" thickBot="1">
      <c r="A19" s="139"/>
      <c r="B19" s="139"/>
      <c r="C19" s="59"/>
      <c r="D19" s="59"/>
      <c r="E19" s="40"/>
      <c r="F19" s="771" t="s">
        <v>69</v>
      </c>
      <c r="G19" s="771"/>
      <c r="H19" s="771"/>
      <c r="I19" s="867"/>
      <c r="J19" s="868"/>
      <c r="K19" s="868"/>
      <c r="L19" s="869"/>
      <c r="M19" s="785" t="s">
        <v>70</v>
      </c>
      <c r="N19" s="785"/>
      <c r="O19" s="785"/>
      <c r="P19" s="864"/>
      <c r="Q19" s="865"/>
      <c r="R19" s="865"/>
      <c r="S19" s="865"/>
      <c r="T19" s="866"/>
    </row>
    <row r="20" spans="1:24" ht="31.9" customHeight="1">
      <c r="A20" s="139"/>
      <c r="B20" s="139" t="s">
        <v>71</v>
      </c>
      <c r="C20" s="870"/>
      <c r="D20" s="871"/>
      <c r="E20" s="781" t="str">
        <f>CONCATENATE("AMORTIZACIÓN  PRESENTE ACTA No.  ",I12,":")</f>
        <v>AMORTIZACIÓN  PRESENTE ACTA No.  :</v>
      </c>
      <c r="F20" s="771"/>
      <c r="G20" s="771"/>
      <c r="H20" s="771"/>
      <c r="I20" s="872"/>
      <c r="J20" s="873"/>
      <c r="K20" s="873"/>
      <c r="L20" s="874"/>
      <c r="M20" s="785" t="s">
        <v>73</v>
      </c>
      <c r="N20" s="785"/>
      <c r="O20" s="785"/>
      <c r="P20" s="864"/>
      <c r="Q20" s="865"/>
      <c r="R20" s="865"/>
      <c r="S20" s="865"/>
      <c r="T20" s="866"/>
    </row>
    <row r="21" spans="1:24" ht="39" customHeight="1" thickBot="1">
      <c r="A21" s="81"/>
      <c r="B21" s="81" t="s">
        <v>74</v>
      </c>
      <c r="C21" s="864"/>
      <c r="D21" s="866"/>
      <c r="E21" s="40"/>
      <c r="F21" s="771" t="s">
        <v>76</v>
      </c>
      <c r="G21" s="771"/>
      <c r="H21" s="771"/>
      <c r="I21" s="782"/>
      <c r="J21" s="783"/>
      <c r="K21" s="783"/>
      <c r="L21" s="784"/>
      <c r="M21" s="785" t="s">
        <v>77</v>
      </c>
      <c r="N21" s="785"/>
      <c r="O21" s="785"/>
      <c r="P21" s="859"/>
      <c r="Q21" s="860"/>
      <c r="R21" s="860"/>
      <c r="S21" s="860"/>
      <c r="T21" s="861"/>
    </row>
    <row r="22" spans="1:24" ht="34.9" customHeight="1" thickBot="1">
      <c r="A22" s="81"/>
      <c r="B22" s="81" t="s">
        <v>62</v>
      </c>
      <c r="C22" s="864"/>
      <c r="D22" s="866"/>
      <c r="E22" s="40"/>
      <c r="F22" s="771" t="s">
        <v>80</v>
      </c>
      <c r="G22" s="771"/>
      <c r="H22" s="771"/>
      <c r="I22" s="772"/>
      <c r="J22" s="773"/>
      <c r="K22" s="773"/>
      <c r="L22" s="774"/>
    </row>
    <row r="23" spans="1:24" ht="30.6" customHeight="1" thickBot="1">
      <c r="A23" s="81"/>
      <c r="B23" s="81" t="s">
        <v>65</v>
      </c>
      <c r="C23" s="775"/>
      <c r="D23" s="776"/>
      <c r="E23" s="73"/>
      <c r="F23" s="73"/>
      <c r="G23" s="73"/>
      <c r="H23" s="73"/>
    </row>
    <row r="24" spans="1:24" ht="13.15" customHeight="1" thickBot="1"/>
    <row r="25" spans="1:24" ht="49.5" customHeight="1" thickBot="1">
      <c r="B25" s="844" t="s">
        <v>81</v>
      </c>
      <c r="C25" s="846"/>
      <c r="D25" s="846"/>
      <c r="E25" s="846"/>
      <c r="F25" s="846"/>
      <c r="G25" s="845"/>
      <c r="I25" s="862" t="s">
        <v>646</v>
      </c>
      <c r="J25" s="863"/>
      <c r="K25" s="658"/>
      <c r="L25" s="862" t="s">
        <v>491</v>
      </c>
      <c r="M25" s="863"/>
      <c r="O25" s="844" t="s">
        <v>82</v>
      </c>
      <c r="P25" s="845"/>
      <c r="R25" s="844" t="s">
        <v>83</v>
      </c>
      <c r="S25" s="846"/>
      <c r="T25" s="845"/>
    </row>
    <row r="26" spans="1:24" ht="11.25" customHeight="1" thickBot="1">
      <c r="B26" s="194"/>
      <c r="C26" s="194"/>
      <c r="D26" s="194"/>
      <c r="E26" s="194"/>
      <c r="F26" s="194"/>
      <c r="G26" s="194"/>
      <c r="R26" s="48"/>
    </row>
    <row r="27" spans="1:24" s="69" customFormat="1" ht="49.15" customHeight="1" thickBot="1">
      <c r="B27" s="665" t="s">
        <v>84</v>
      </c>
      <c r="C27" s="666" t="s">
        <v>85</v>
      </c>
      <c r="D27" s="665" t="s">
        <v>86</v>
      </c>
      <c r="E27" s="665" t="s">
        <v>0</v>
      </c>
      <c r="F27" s="665" t="s">
        <v>87</v>
      </c>
      <c r="G27" s="665" t="s">
        <v>88</v>
      </c>
      <c r="I27" s="668" t="s">
        <v>0</v>
      </c>
      <c r="J27" s="668" t="s">
        <v>2</v>
      </c>
      <c r="L27" s="665" t="s">
        <v>0</v>
      </c>
      <c r="M27" s="665" t="s">
        <v>2</v>
      </c>
      <c r="O27" s="665" t="s">
        <v>0</v>
      </c>
      <c r="P27" s="665" t="s">
        <v>2</v>
      </c>
      <c r="Q27" s="136"/>
      <c r="R27" s="667" t="s">
        <v>0</v>
      </c>
      <c r="S27" s="665" t="s">
        <v>89</v>
      </c>
      <c r="T27" s="665" t="s">
        <v>645</v>
      </c>
      <c r="V27" s="620"/>
      <c r="W27" s="493"/>
      <c r="X27" s="493"/>
    </row>
    <row r="28" spans="1:24" s="69" customFormat="1" ht="13.15" customHeight="1" thickBot="1">
      <c r="B28" s="130"/>
      <c r="C28" s="130"/>
      <c r="D28" s="131"/>
      <c r="E28" s="131"/>
      <c r="F28" s="131"/>
      <c r="G28" s="132"/>
      <c r="I28" s="657"/>
      <c r="J28" s="657"/>
      <c r="L28" s="132"/>
      <c r="M28" s="131"/>
      <c r="O28" s="132"/>
      <c r="P28" s="132"/>
      <c r="R28" s="133"/>
      <c r="S28" s="132"/>
      <c r="T28" s="131"/>
      <c r="V28" s="620"/>
      <c r="W28" s="493"/>
      <c r="X28" s="493"/>
    </row>
    <row r="29" spans="1:24" s="69" customFormat="1" ht="33" customHeight="1" thickBot="1">
      <c r="B29" s="847" t="s">
        <v>647</v>
      </c>
      <c r="C29" s="848"/>
      <c r="D29" s="848"/>
      <c r="E29" s="848"/>
      <c r="F29" s="849"/>
      <c r="G29" s="669">
        <f>SUM(G30:G31)</f>
        <v>0</v>
      </c>
      <c r="I29" s="670"/>
      <c r="J29" s="669">
        <f>SUM(J30:J31)</f>
        <v>0</v>
      </c>
      <c r="L29" s="671"/>
      <c r="M29" s="672">
        <f>SUM(M30:M31)</f>
        <v>0</v>
      </c>
      <c r="O29" s="673"/>
      <c r="P29" s="674">
        <f>SUM(P30:P31)</f>
        <v>0</v>
      </c>
      <c r="R29" s="675"/>
      <c r="S29" s="674">
        <f>SUM(S30:S31)</f>
        <v>0</v>
      </c>
      <c r="T29" s="676"/>
      <c r="V29" s="620"/>
      <c r="W29" s="493"/>
      <c r="X29" s="493"/>
    </row>
    <row r="30" spans="1:24" ht="73.900000000000006" customHeight="1">
      <c r="B30" s="159" t="s">
        <v>92</v>
      </c>
      <c r="C30" s="171"/>
      <c r="D30" s="196"/>
      <c r="E30" s="197"/>
      <c r="F30" s="198"/>
      <c r="G30" s="199"/>
      <c r="H30" s="176"/>
      <c r="I30" s="254"/>
      <c r="J30" s="199"/>
      <c r="K30" s="176"/>
      <c r="L30" s="201"/>
      <c r="M30" s="200"/>
      <c r="N30" s="176"/>
      <c r="O30" s="201"/>
      <c r="P30" s="199"/>
      <c r="Q30" s="176"/>
      <c r="R30" s="201"/>
      <c r="S30" s="202"/>
      <c r="T30" s="203"/>
    </row>
    <row r="31" spans="1:24" ht="56.45" customHeight="1" thickBot="1">
      <c r="B31" s="106">
        <v>1.2</v>
      </c>
      <c r="C31" s="195"/>
      <c r="D31" s="204"/>
      <c r="E31" s="205"/>
      <c r="F31" s="206"/>
      <c r="G31" s="207"/>
      <c r="H31" s="176"/>
      <c r="I31" s="392"/>
      <c r="J31" s="208"/>
      <c r="K31" s="176"/>
      <c r="L31" s="210"/>
      <c r="M31" s="209"/>
      <c r="N31" s="176"/>
      <c r="O31" s="210"/>
      <c r="P31" s="211"/>
      <c r="Q31" s="176"/>
      <c r="R31" s="210"/>
      <c r="S31" s="212"/>
      <c r="T31" s="213"/>
    </row>
    <row r="32" spans="1:24" ht="14.45" customHeight="1" thickBot="1">
      <c r="D32" s="57"/>
      <c r="E32" s="59"/>
      <c r="G32" s="58"/>
      <c r="I32" s="40"/>
      <c r="J32" s="679"/>
      <c r="M32" s="67"/>
      <c r="O32" s="85"/>
      <c r="P32" s="129"/>
      <c r="R32" s="56"/>
      <c r="S32" s="103"/>
      <c r="T32" s="53"/>
    </row>
    <row r="33" spans="2:22" ht="30" customHeight="1" thickBot="1">
      <c r="B33" s="850">
        <v>2</v>
      </c>
      <c r="C33" s="851"/>
      <c r="D33" s="851"/>
      <c r="E33" s="851"/>
      <c r="F33" s="852"/>
      <c r="G33" s="669">
        <f>SUM(G34:G35)</f>
        <v>0</v>
      </c>
      <c r="H33" s="176"/>
      <c r="I33" s="677"/>
      <c r="J33" s="678">
        <f>SUM(J34:J35)</f>
        <v>0</v>
      </c>
      <c r="K33" s="176"/>
      <c r="L33" s="680"/>
      <c r="M33" s="681">
        <f>SUM(M34:M35)</f>
        <v>0</v>
      </c>
      <c r="N33" s="176"/>
      <c r="O33" s="682"/>
      <c r="P33" s="674">
        <f>SUM(P34:P35)</f>
        <v>0</v>
      </c>
      <c r="Q33" s="176"/>
      <c r="R33" s="683"/>
      <c r="S33" s="684">
        <f>SUM(S34:S35)</f>
        <v>0</v>
      </c>
      <c r="T33" s="685"/>
      <c r="V33" s="621"/>
    </row>
    <row r="34" spans="2:22" ht="64.900000000000006" customHeight="1">
      <c r="B34" s="214">
        <v>2.1</v>
      </c>
      <c r="C34" s="171"/>
      <c r="D34" s="169"/>
      <c r="E34" s="215"/>
      <c r="F34" s="216"/>
      <c r="G34" s="89"/>
      <c r="H34" s="176"/>
      <c r="I34" s="379"/>
      <c r="J34" s="630"/>
      <c r="K34" s="176"/>
      <c r="L34" s="371"/>
      <c r="M34" s="491"/>
      <c r="N34" s="176"/>
      <c r="O34" s="218"/>
      <c r="P34" s="219"/>
      <c r="Q34" s="176"/>
      <c r="R34" s="218"/>
      <c r="S34" s="574"/>
      <c r="T34" s="597"/>
    </row>
    <row r="35" spans="2:22" ht="64.900000000000006" customHeight="1" thickBot="1">
      <c r="B35" s="83">
        <v>2.2000000000000002</v>
      </c>
      <c r="C35" s="165"/>
      <c r="D35" s="163"/>
      <c r="E35" s="221"/>
      <c r="F35" s="222"/>
      <c r="G35" s="90"/>
      <c r="H35" s="176"/>
      <c r="I35" s="255"/>
      <c r="J35" s="629"/>
      <c r="K35" s="176"/>
      <c r="L35" s="347"/>
      <c r="M35" s="90"/>
      <c r="N35" s="176"/>
      <c r="O35" s="218"/>
      <c r="P35" s="219"/>
      <c r="Q35" s="176"/>
      <c r="R35" s="218"/>
      <c r="S35" s="574"/>
      <c r="T35" s="597"/>
    </row>
    <row r="36" spans="2:22" ht="10.9" customHeight="1">
      <c r="B36" s="147"/>
      <c r="C36" s="128"/>
      <c r="D36" s="29"/>
      <c r="E36" s="144"/>
      <c r="F36" s="146"/>
      <c r="G36" s="127"/>
      <c r="I36" s="40"/>
      <c r="J36" s="56"/>
      <c r="M36" s="67"/>
      <c r="O36" s="40"/>
      <c r="P36" s="88"/>
      <c r="R36" s="54"/>
      <c r="S36" s="99"/>
      <c r="T36" s="109"/>
    </row>
    <row r="37" spans="2:22" ht="15.6" customHeight="1" thickBot="1">
      <c r="D37" s="145"/>
      <c r="E37" s="59"/>
      <c r="F37" s="74"/>
      <c r="G37" s="148"/>
      <c r="I37" s="40"/>
      <c r="J37" s="56"/>
      <c r="M37" s="67"/>
      <c r="O37" s="40"/>
      <c r="P37" s="129"/>
      <c r="R37" s="54"/>
      <c r="S37" s="103"/>
      <c r="T37" s="93"/>
    </row>
    <row r="38" spans="2:22" ht="30" customHeight="1" thickBot="1">
      <c r="B38" s="853">
        <v>3</v>
      </c>
      <c r="C38" s="854"/>
      <c r="D38" s="854"/>
      <c r="E38" s="854"/>
      <c r="F38" s="855"/>
      <c r="G38" s="672">
        <f>SUM(G39:G40)</f>
        <v>0</v>
      </c>
      <c r="H38" s="176"/>
      <c r="I38" s="692"/>
      <c r="J38" s="672">
        <f>SUM(J39:J40)</f>
        <v>0</v>
      </c>
      <c r="K38" s="176"/>
      <c r="L38" s="690"/>
      <c r="M38" s="691">
        <f>SUM(M39:M40)</f>
        <v>0</v>
      </c>
      <c r="N38" s="176"/>
      <c r="O38" s="682"/>
      <c r="P38" s="689">
        <f>SUM(P39:P40)</f>
        <v>0</v>
      </c>
      <c r="Q38" s="176"/>
      <c r="R38" s="687"/>
      <c r="S38" s="688">
        <f>SUM(S39:S40)</f>
        <v>0</v>
      </c>
      <c r="T38" s="686"/>
      <c r="V38" s="621"/>
    </row>
    <row r="39" spans="2:22" ht="76.150000000000006" customHeight="1">
      <c r="B39" s="214">
        <v>3.1</v>
      </c>
      <c r="C39" s="171"/>
      <c r="D39" s="240"/>
      <c r="E39" s="241"/>
      <c r="F39" s="202"/>
      <c r="G39" s="200"/>
      <c r="H39" s="176"/>
      <c r="I39" s="371"/>
      <c r="J39" s="200"/>
      <c r="K39" s="176"/>
      <c r="L39" s="254"/>
      <c r="M39" s="242"/>
      <c r="N39" s="176"/>
      <c r="O39" s="218"/>
      <c r="P39" s="243"/>
      <c r="Q39" s="176"/>
      <c r="R39" s="244"/>
      <c r="S39" s="473"/>
      <c r="T39" s="246"/>
    </row>
    <row r="40" spans="2:22" ht="78" customHeight="1" thickBot="1">
      <c r="B40" s="83">
        <v>3.2</v>
      </c>
      <c r="C40" s="165"/>
      <c r="D40" s="163"/>
      <c r="E40" s="228"/>
      <c r="F40" s="222"/>
      <c r="G40" s="247"/>
      <c r="H40" s="176"/>
      <c r="I40" s="374"/>
      <c r="J40" s="200"/>
      <c r="K40" s="176"/>
      <c r="L40" s="330"/>
      <c r="M40" s="217"/>
      <c r="N40" s="176"/>
      <c r="O40" s="218"/>
      <c r="P40" s="219"/>
      <c r="Q40" s="176"/>
      <c r="R40" s="218"/>
      <c r="S40" s="223"/>
      <c r="T40" s="203"/>
    </row>
    <row r="41" spans="2:22" ht="13.15" customHeight="1">
      <c r="D41" s="57"/>
      <c r="E41" s="59"/>
      <c r="G41" s="58"/>
      <c r="I41" s="40"/>
      <c r="J41" s="56"/>
      <c r="M41" s="67"/>
      <c r="O41" s="149"/>
      <c r="P41" s="150"/>
      <c r="R41" s="54"/>
      <c r="S41" s="99"/>
      <c r="T41" s="53"/>
    </row>
    <row r="42" spans="2:22" ht="14.45" customHeight="1" thickBot="1">
      <c r="D42" s="57"/>
      <c r="E42" s="59"/>
      <c r="G42" s="58"/>
      <c r="I42" s="40"/>
      <c r="J42" s="56"/>
      <c r="M42" s="67"/>
      <c r="O42" s="86"/>
      <c r="P42" s="107"/>
      <c r="R42" s="92"/>
      <c r="S42" s="103"/>
      <c r="T42" s="93"/>
    </row>
    <row r="43" spans="2:22" ht="30" customHeight="1" thickBot="1">
      <c r="B43" s="856">
        <v>4</v>
      </c>
      <c r="C43" s="857"/>
      <c r="D43" s="857"/>
      <c r="E43" s="857"/>
      <c r="F43" s="858"/>
      <c r="G43" s="681">
        <f>SUM(G44:G45)</f>
        <v>0</v>
      </c>
      <c r="H43" s="176"/>
      <c r="I43" s="692"/>
      <c r="J43" s="681">
        <f>SUM(J44:J45)</f>
        <v>0</v>
      </c>
      <c r="K43" s="176"/>
      <c r="L43" s="690"/>
      <c r="M43" s="681">
        <f>SUM(M44:M45)</f>
        <v>0</v>
      </c>
      <c r="N43" s="176"/>
      <c r="O43" s="682"/>
      <c r="P43" s="684">
        <f>SUM(P44:P45)</f>
        <v>0</v>
      </c>
      <c r="Q43" s="176"/>
      <c r="R43" s="693"/>
      <c r="S43" s="694">
        <f>SUM(S44:S45)</f>
        <v>0</v>
      </c>
      <c r="T43" s="695"/>
      <c r="V43" s="621"/>
    </row>
    <row r="44" spans="2:22" ht="60" customHeight="1">
      <c r="B44" s="696">
        <v>4.0999999999999996</v>
      </c>
      <c r="C44" s="697"/>
      <c r="D44" s="698"/>
      <c r="E44" s="699"/>
      <c r="F44" s="700"/>
      <c r="G44" s="701"/>
      <c r="H44" s="176"/>
      <c r="I44" s="398"/>
      <c r="J44" s="253"/>
      <c r="K44" s="176"/>
      <c r="L44" s="254"/>
      <c r="M44" s="470"/>
      <c r="N44" s="176"/>
      <c r="O44" s="244"/>
      <c r="P44" s="200"/>
      <c r="Q44" s="176"/>
      <c r="R44" s="244"/>
      <c r="S44" s="216"/>
      <c r="T44" s="372"/>
    </row>
    <row r="45" spans="2:22" ht="60" customHeight="1" thickBot="1">
      <c r="B45" s="83">
        <v>4.2</v>
      </c>
      <c r="C45" s="165"/>
      <c r="D45" s="255"/>
      <c r="E45" s="228"/>
      <c r="F45" s="222"/>
      <c r="G45" s="90"/>
      <c r="H45" s="176"/>
      <c r="I45" s="381"/>
      <c r="J45" s="253"/>
      <c r="K45" s="176"/>
      <c r="L45" s="453"/>
      <c r="M45" s="471"/>
      <c r="N45" s="176"/>
      <c r="O45" s="218"/>
      <c r="P45" s="200"/>
      <c r="Q45" s="176"/>
      <c r="R45" s="341"/>
      <c r="S45" s="222"/>
      <c r="T45" s="477"/>
    </row>
    <row r="46" spans="2:22" ht="20.45" customHeight="1">
      <c r="D46" s="57"/>
      <c r="E46" s="59"/>
      <c r="G46" s="58"/>
      <c r="I46" s="149"/>
      <c r="J46" s="152"/>
      <c r="L46" s="41"/>
      <c r="M46" s="55"/>
      <c r="O46" s="149"/>
      <c r="P46" s="150"/>
      <c r="R46" s="54"/>
      <c r="S46" s="99"/>
      <c r="T46" s="53"/>
    </row>
    <row r="47" spans="2:22" ht="15.6" customHeight="1" thickBot="1">
      <c r="B47" s="65"/>
      <c r="C47" s="74"/>
      <c r="D47" s="63"/>
      <c r="E47" s="151"/>
      <c r="F47" s="74"/>
      <c r="G47" s="148"/>
      <c r="I47" s="710"/>
      <c r="J47" s="711"/>
      <c r="L47" s="41"/>
      <c r="M47" s="153"/>
      <c r="O47" s="86"/>
      <c r="P47" s="129"/>
      <c r="R47" s="54"/>
      <c r="S47" s="103"/>
      <c r="T47" s="93"/>
    </row>
    <row r="48" spans="2:22" ht="30" customHeight="1" thickBot="1">
      <c r="B48" s="709">
        <v>5</v>
      </c>
      <c r="C48" s="708"/>
      <c r="D48" s="708"/>
      <c r="E48" s="708"/>
      <c r="F48" s="708"/>
      <c r="G48" s="678">
        <f>SUM(G49:G50)</f>
        <v>0</v>
      </c>
      <c r="H48" s="262"/>
      <c r="I48" s="692"/>
      <c r="J48" s="681">
        <f>SUM(J49:J50)</f>
        <v>0</v>
      </c>
      <c r="K48" s="176"/>
      <c r="L48" s="690"/>
      <c r="M48" s="672">
        <f>SUM(M49:M50)</f>
        <v>0</v>
      </c>
      <c r="N48" s="176"/>
      <c r="O48" s="682"/>
      <c r="P48" s="684">
        <f>SUM(P49:P50)</f>
        <v>0</v>
      </c>
      <c r="Q48" s="176"/>
      <c r="R48" s="687"/>
      <c r="S48" s="684">
        <f>SUM(S49:S50)</f>
        <v>0</v>
      </c>
      <c r="T48" s="686"/>
      <c r="V48" s="621"/>
    </row>
    <row r="49" spans="2:24" ht="60" customHeight="1">
      <c r="B49" s="265">
        <v>5.0999999999999996</v>
      </c>
      <c r="C49" s="171"/>
      <c r="D49" s="169"/>
      <c r="E49" s="215"/>
      <c r="F49" s="216"/>
      <c r="G49" s="89"/>
      <c r="H49" s="176"/>
      <c r="I49" s="254"/>
      <c r="J49" s="89"/>
      <c r="K49" s="176"/>
      <c r="L49" s="371"/>
      <c r="M49" s="199"/>
      <c r="N49" s="176"/>
      <c r="O49" s="218"/>
      <c r="P49" s="631"/>
      <c r="Q49" s="176"/>
      <c r="R49" s="244"/>
      <c r="S49" s="634"/>
      <c r="T49" s="267"/>
      <c r="V49" s="622"/>
      <c r="W49" s="616"/>
      <c r="X49" s="618"/>
    </row>
    <row r="50" spans="2:24" ht="60.75" customHeight="1">
      <c r="B50" s="100">
        <v>5.2</v>
      </c>
      <c r="C50" s="165"/>
      <c r="D50" s="163"/>
      <c r="E50" s="228"/>
      <c r="F50" s="222"/>
      <c r="G50" s="90"/>
      <c r="H50" s="176"/>
      <c r="I50" s="340"/>
      <c r="J50" s="90"/>
      <c r="K50" s="176"/>
      <c r="L50" s="347"/>
      <c r="M50" s="200"/>
      <c r="N50" s="176"/>
      <c r="O50" s="218"/>
      <c r="P50" s="632"/>
      <c r="Q50" s="176"/>
      <c r="R50" s="218"/>
      <c r="S50" s="633"/>
      <c r="T50" s="203"/>
      <c r="V50" s="622"/>
      <c r="W50" s="616"/>
      <c r="X50" s="618"/>
    </row>
    <row r="51" spans="2:24" ht="11.45" customHeight="1">
      <c r="B51" s="111"/>
      <c r="C51" s="110"/>
      <c r="D51" s="111"/>
      <c r="E51" s="30"/>
      <c r="F51" s="112"/>
      <c r="G51" s="160"/>
      <c r="I51" s="115"/>
      <c r="J51" s="155"/>
      <c r="L51" s="41"/>
      <c r="M51" s="55"/>
      <c r="O51" s="117"/>
      <c r="P51" s="112"/>
      <c r="R51" s="117"/>
      <c r="S51" s="112"/>
      <c r="T51" s="53"/>
    </row>
    <row r="52" spans="2:24" ht="9" customHeight="1" thickBot="1">
      <c r="B52" s="65"/>
      <c r="C52" s="74"/>
      <c r="D52" s="145"/>
      <c r="E52" s="151"/>
      <c r="F52" s="65"/>
      <c r="G52" s="126"/>
      <c r="I52" s="40"/>
      <c r="J52" s="56"/>
      <c r="L52" s="41"/>
      <c r="M52" s="55"/>
      <c r="O52" s="40"/>
      <c r="P52" s="129"/>
      <c r="R52" s="54"/>
      <c r="S52" s="103"/>
      <c r="T52" s="93"/>
    </row>
    <row r="53" spans="2:24" ht="30" customHeight="1" thickBot="1">
      <c r="B53" s="709">
        <v>6</v>
      </c>
      <c r="C53" s="708"/>
      <c r="D53" s="708"/>
      <c r="E53" s="708"/>
      <c r="F53" s="708"/>
      <c r="G53" s="669">
        <f>SUM(G54:G55)</f>
        <v>0</v>
      </c>
      <c r="H53" s="268"/>
      <c r="I53" s="707"/>
      <c r="J53" s="703">
        <f>SUM(J54:J55)</f>
        <v>0</v>
      </c>
      <c r="K53" s="176"/>
      <c r="L53" s="690"/>
      <c r="M53" s="705">
        <f>SUM(M54:M55)</f>
        <v>0</v>
      </c>
      <c r="N53" s="176"/>
      <c r="O53" s="704"/>
      <c r="P53" s="674">
        <f>SUM(P54:P55)</f>
        <v>0</v>
      </c>
      <c r="Q53" s="176"/>
      <c r="R53" s="702"/>
      <c r="S53" s="703">
        <f>SUM(S54:S55)</f>
        <v>0</v>
      </c>
      <c r="T53" s="695"/>
      <c r="V53" s="621"/>
      <c r="X53" s="618"/>
    </row>
    <row r="54" spans="2:24" ht="60" customHeight="1">
      <c r="B54" s="272">
        <v>6.1</v>
      </c>
      <c r="C54" s="171"/>
      <c r="D54" s="169"/>
      <c r="E54" s="215"/>
      <c r="F54" s="216"/>
      <c r="G54" s="199"/>
      <c r="H54" s="176"/>
      <c r="I54" s="371"/>
      <c r="J54" s="643"/>
      <c r="K54" s="176"/>
      <c r="L54" s="254"/>
      <c r="M54" s="650"/>
      <c r="N54" s="176"/>
      <c r="O54" s="244"/>
      <c r="P54" s="651"/>
      <c r="Q54" s="176"/>
      <c r="R54" s="244"/>
      <c r="S54" s="645"/>
      <c r="T54" s="372"/>
      <c r="V54" s="625"/>
      <c r="W54" s="617"/>
      <c r="X54" s="615"/>
    </row>
    <row r="55" spans="2:24" ht="60" customHeight="1">
      <c r="B55" s="274">
        <v>6.2</v>
      </c>
      <c r="C55" s="165"/>
      <c r="D55" s="163"/>
      <c r="E55" s="228"/>
      <c r="F55" s="222"/>
      <c r="G55" s="247"/>
      <c r="H55" s="176"/>
      <c r="I55" s="374"/>
      <c r="J55" s="644"/>
      <c r="K55" s="176"/>
      <c r="L55" s="330"/>
      <c r="M55" s="649"/>
      <c r="N55" s="176"/>
      <c r="O55" s="218"/>
      <c r="P55" s="639"/>
      <c r="Q55" s="176"/>
      <c r="R55" s="341"/>
      <c r="S55" s="646"/>
      <c r="T55" s="477"/>
      <c r="V55" s="625"/>
      <c r="W55" s="617"/>
      <c r="X55" s="615"/>
    </row>
    <row r="56" spans="2:24" ht="9" customHeight="1">
      <c r="B56" s="156"/>
      <c r="C56" s="110"/>
      <c r="D56" s="111"/>
      <c r="E56" s="30"/>
      <c r="F56" s="112"/>
      <c r="G56" s="112"/>
      <c r="I56" s="115"/>
      <c r="J56" s="112"/>
      <c r="L56" s="41"/>
      <c r="M56" s="55"/>
      <c r="O56" s="117"/>
      <c r="P56" s="88"/>
      <c r="R56" s="117"/>
      <c r="S56" s="99"/>
      <c r="T56" s="53"/>
    </row>
    <row r="57" spans="2:24" ht="7.15" customHeight="1" thickBot="1">
      <c r="B57" s="74"/>
      <c r="D57" s="145"/>
      <c r="E57" s="151"/>
      <c r="G57" s="58"/>
      <c r="I57" s="40"/>
      <c r="J57" s="56"/>
      <c r="L57" s="41"/>
      <c r="M57" s="55"/>
      <c r="O57" s="40"/>
      <c r="P57" s="129"/>
      <c r="R57" s="92"/>
      <c r="S57" s="94"/>
      <c r="T57" s="93"/>
    </row>
    <row r="58" spans="2:24" ht="30" customHeight="1" thickBot="1">
      <c r="B58" s="709">
        <v>7</v>
      </c>
      <c r="C58" s="708"/>
      <c r="D58" s="708"/>
      <c r="E58" s="708"/>
      <c r="F58" s="708"/>
      <c r="G58" s="678">
        <f>SUM(G59:G60)</f>
        <v>0</v>
      </c>
      <c r="H58" s="279"/>
      <c r="I58" s="707"/>
      <c r="J58" s="678">
        <f>SUM(J59:J60)</f>
        <v>0</v>
      </c>
      <c r="K58" s="479"/>
      <c r="L58" s="706"/>
      <c r="M58" s="674">
        <f>SUM(M59:M60)</f>
        <v>0</v>
      </c>
      <c r="N58" s="176"/>
      <c r="O58" s="682"/>
      <c r="P58" s="674">
        <f>SUM(P59:P60)</f>
        <v>0</v>
      </c>
      <c r="Q58" s="176"/>
      <c r="R58" s="693"/>
      <c r="S58" s="694">
        <f>SUM(S59:S60)</f>
        <v>0</v>
      </c>
      <c r="T58" s="695"/>
      <c r="V58" s="652"/>
    </row>
    <row r="59" spans="2:24" ht="56.25" customHeight="1">
      <c r="B59" s="265">
        <v>7.1</v>
      </c>
      <c r="C59" s="171"/>
      <c r="D59" s="169"/>
      <c r="E59" s="215"/>
      <c r="F59" s="216"/>
      <c r="G59" s="281"/>
      <c r="H59" s="176"/>
      <c r="I59" s="401"/>
      <c r="J59" s="635"/>
      <c r="K59" s="266"/>
      <c r="L59" s="254"/>
      <c r="M59" s="545"/>
      <c r="N59" s="176"/>
      <c r="O59" s="244"/>
      <c r="P59" s="219"/>
      <c r="Q59" s="176"/>
      <c r="R59" s="244"/>
      <c r="S59" s="473"/>
      <c r="T59" s="372"/>
    </row>
    <row r="60" spans="2:24" ht="84" customHeight="1" thickBot="1">
      <c r="B60" s="100">
        <v>7.2</v>
      </c>
      <c r="C60" s="165"/>
      <c r="D60" s="163"/>
      <c r="E60" s="228"/>
      <c r="F60" s="222"/>
      <c r="G60" s="96"/>
      <c r="H60" s="176"/>
      <c r="I60" s="385"/>
      <c r="J60" s="636"/>
      <c r="K60" s="266"/>
      <c r="L60" s="330"/>
      <c r="M60" s="632"/>
      <c r="N60" s="176"/>
      <c r="O60" s="218"/>
      <c r="P60" s="219"/>
      <c r="Q60" s="176"/>
      <c r="R60" s="341"/>
      <c r="S60" s="574"/>
      <c r="T60" s="477"/>
    </row>
    <row r="61" spans="2:24" ht="9" customHeight="1">
      <c r="C61" s="161"/>
      <c r="D61" s="57"/>
      <c r="E61" s="59"/>
      <c r="G61" s="58"/>
      <c r="I61" s="400"/>
      <c r="J61" s="56"/>
      <c r="L61" s="41"/>
      <c r="M61" s="62"/>
      <c r="O61" s="149"/>
      <c r="P61" s="150"/>
      <c r="R61" s="54"/>
      <c r="S61" s="99"/>
      <c r="T61" s="53"/>
    </row>
    <row r="62" spans="2:24" ht="10.15" customHeight="1" thickBot="1">
      <c r="B62" s="74"/>
      <c r="C62" s="158"/>
      <c r="D62" s="57"/>
      <c r="E62" s="59"/>
      <c r="F62" s="74"/>
      <c r="G62" s="58"/>
      <c r="I62" s="157"/>
      <c r="J62" s="56"/>
      <c r="L62" s="41"/>
      <c r="M62" s="62"/>
      <c r="O62" s="86"/>
      <c r="P62" s="129"/>
      <c r="R62" s="54"/>
      <c r="S62" s="103"/>
      <c r="T62" s="93"/>
    </row>
    <row r="63" spans="2:24" s="284" customFormat="1" ht="30" customHeight="1" thickBot="1">
      <c r="B63" s="841">
        <v>8</v>
      </c>
      <c r="C63" s="842"/>
      <c r="D63" s="842"/>
      <c r="E63" s="842"/>
      <c r="F63" s="843"/>
      <c r="G63" s="678">
        <f>SUM(G64:G65)</f>
        <v>0</v>
      </c>
      <c r="H63" s="283"/>
      <c r="I63" s="692"/>
      <c r="J63" s="681">
        <f>SUM(J64:J65)</f>
        <v>0</v>
      </c>
      <c r="L63" s="706"/>
      <c r="M63" s="674">
        <f>SUM(M64:M65)</f>
        <v>0</v>
      </c>
      <c r="O63" s="682"/>
      <c r="P63" s="674">
        <f>SUM(P64:P65)</f>
        <v>0</v>
      </c>
      <c r="R63" s="693"/>
      <c r="S63" s="694">
        <f>SUM(S64:S65)</f>
        <v>0</v>
      </c>
      <c r="T63" s="695"/>
      <c r="V63" s="621"/>
      <c r="W63" s="613"/>
      <c r="X63" s="492"/>
    </row>
    <row r="64" spans="2:24" s="284" customFormat="1" ht="60" customHeight="1">
      <c r="B64" s="265">
        <v>8.1</v>
      </c>
      <c r="C64" s="171"/>
      <c r="D64" s="169"/>
      <c r="E64" s="215"/>
      <c r="F64" s="216"/>
      <c r="G64" s="95"/>
      <c r="I64" s="371"/>
      <c r="J64" s="637"/>
      <c r="L64" s="382"/>
      <c r="M64" s="640"/>
      <c r="O64" s="244"/>
      <c r="P64" s="639"/>
      <c r="R64" s="244"/>
      <c r="S64" s="640"/>
      <c r="T64" s="372"/>
      <c r="V64" s="619"/>
      <c r="W64" s="613"/>
      <c r="X64" s="492"/>
    </row>
    <row r="65" spans="2:24" s="284" customFormat="1" ht="60" customHeight="1" thickBot="1">
      <c r="B65" s="100">
        <v>8.1999999999999993</v>
      </c>
      <c r="C65" s="165"/>
      <c r="D65" s="163"/>
      <c r="E65" s="228"/>
      <c r="F65" s="222"/>
      <c r="G65" s="96"/>
      <c r="I65" s="374"/>
      <c r="J65" s="638"/>
      <c r="L65" s="347"/>
      <c r="M65" s="642"/>
      <c r="O65" s="218"/>
      <c r="P65" s="639"/>
      <c r="R65" s="341"/>
      <c r="S65" s="641"/>
      <c r="T65" s="477"/>
      <c r="V65" s="619"/>
      <c r="W65" s="613"/>
      <c r="X65" s="492"/>
    </row>
    <row r="66" spans="2:24" ht="12.6" customHeight="1">
      <c r="B66" s="30"/>
      <c r="C66" s="110"/>
      <c r="D66" s="111"/>
      <c r="E66" s="30"/>
      <c r="F66" s="112"/>
      <c r="G66" s="113"/>
      <c r="I66" s="115"/>
      <c r="J66" s="116"/>
      <c r="L66" s="41"/>
      <c r="M66" s="55"/>
      <c r="O66" s="154"/>
      <c r="P66" s="88"/>
      <c r="R66" s="117"/>
      <c r="S66" s="99"/>
      <c r="T66" s="53"/>
    </row>
    <row r="67" spans="2:24" ht="15.6" customHeight="1" thickBot="1">
      <c r="C67" s="74"/>
      <c r="D67" s="145"/>
      <c r="E67" s="151"/>
      <c r="G67" s="58"/>
      <c r="I67" s="40"/>
      <c r="J67" s="56"/>
      <c r="L67" s="41"/>
      <c r="M67" s="55"/>
      <c r="O67" s="86"/>
      <c r="P67" s="129"/>
      <c r="R67" s="92"/>
      <c r="S67" s="103"/>
      <c r="T67" s="53"/>
    </row>
    <row r="68" spans="2:24" s="284" customFormat="1" ht="30" customHeight="1" thickBot="1">
      <c r="B68" s="841">
        <v>9</v>
      </c>
      <c r="C68" s="842"/>
      <c r="D68" s="842"/>
      <c r="E68" s="842"/>
      <c r="F68" s="843"/>
      <c r="G68" s="669">
        <f>SUM(G69:G70)</f>
        <v>0</v>
      </c>
      <c r="I68" s="692"/>
      <c r="J68" s="684">
        <f>SUM(J69:J70)</f>
        <v>0</v>
      </c>
      <c r="L68" s="706"/>
      <c r="M68" s="705">
        <f>SUM(M69:M70)</f>
        <v>0</v>
      </c>
      <c r="O68" s="682"/>
      <c r="P68" s="674">
        <f>SUM(P69:P70)</f>
        <v>0</v>
      </c>
      <c r="R68" s="693"/>
      <c r="S68" s="694">
        <f>SUM(S69:S70)</f>
        <v>0</v>
      </c>
      <c r="T68" s="695"/>
      <c r="V68" s="621"/>
      <c r="W68" s="613"/>
      <c r="X68" s="492"/>
    </row>
    <row r="69" spans="2:24" s="284" customFormat="1" ht="63" customHeight="1">
      <c r="B69" s="272">
        <v>9.1</v>
      </c>
      <c r="C69" s="171"/>
      <c r="D69" s="169"/>
      <c r="E69" s="215"/>
      <c r="F69" s="216"/>
      <c r="G69" s="199"/>
      <c r="I69" s="371"/>
      <c r="J69" s="643"/>
      <c r="L69" s="254"/>
      <c r="M69" s="242"/>
      <c r="O69" s="244"/>
      <c r="P69" s="639"/>
      <c r="R69" s="244"/>
      <c r="S69" s="645"/>
      <c r="T69" s="372"/>
      <c r="V69" s="619"/>
      <c r="W69" s="613"/>
      <c r="X69" s="492"/>
    </row>
    <row r="70" spans="2:24" s="284" customFormat="1" ht="61.5" customHeight="1" thickBot="1">
      <c r="B70" s="274">
        <v>9.1999999999999993</v>
      </c>
      <c r="C70" s="165"/>
      <c r="D70" s="163"/>
      <c r="E70" s="228"/>
      <c r="F70" s="222"/>
      <c r="G70" s="247"/>
      <c r="I70" s="374"/>
      <c r="J70" s="644"/>
      <c r="L70" s="330"/>
      <c r="M70" s="546"/>
      <c r="O70" s="218"/>
      <c r="P70" s="639"/>
      <c r="R70" s="341"/>
      <c r="S70" s="646"/>
      <c r="T70" s="477"/>
      <c r="V70" s="626"/>
      <c r="W70" s="613"/>
      <c r="X70" s="492"/>
    </row>
    <row r="71" spans="2:24" ht="21" customHeight="1" thickBot="1">
      <c r="B71" s="65"/>
      <c r="C71" s="65"/>
      <c r="D71" s="63"/>
      <c r="E71" s="66"/>
      <c r="F71" s="65"/>
      <c r="G71" s="58"/>
      <c r="I71" s="40"/>
      <c r="J71" s="56"/>
      <c r="L71" s="41"/>
      <c r="M71" s="55"/>
      <c r="O71" s="40"/>
      <c r="P71" s="98"/>
      <c r="R71" s="54"/>
      <c r="S71" s="103"/>
      <c r="T71" s="93"/>
    </row>
    <row r="72" spans="2:24" s="284" customFormat="1" ht="30" customHeight="1" thickBot="1">
      <c r="B72" s="709">
        <v>10</v>
      </c>
      <c r="C72" s="708"/>
      <c r="D72" s="708"/>
      <c r="E72" s="708"/>
      <c r="F72" s="717"/>
      <c r="G72" s="678">
        <f>SUM(G73:G74)</f>
        <v>0</v>
      </c>
      <c r="H72" s="279"/>
      <c r="I72" s="716"/>
      <c r="J72" s="715">
        <f>SUM(J73:J74)</f>
        <v>0</v>
      </c>
      <c r="L72" s="714"/>
      <c r="M72" s="713">
        <f>SUM(M73:M74)</f>
        <v>0</v>
      </c>
      <c r="O72" s="682"/>
      <c r="P72" s="705">
        <f>SUM(P73:P74)</f>
        <v>0</v>
      </c>
      <c r="R72" s="687"/>
      <c r="S72" s="712">
        <f>SUM(S73:S74)</f>
        <v>0</v>
      </c>
      <c r="T72" s="686"/>
      <c r="V72" s="621"/>
      <c r="W72" s="613"/>
      <c r="X72" s="492"/>
    </row>
    <row r="73" spans="2:24" s="284" customFormat="1" ht="55.5" customHeight="1">
      <c r="B73" s="265">
        <v>10.1</v>
      </c>
      <c r="C73" s="171"/>
      <c r="D73" s="169"/>
      <c r="E73" s="215"/>
      <c r="F73" s="216"/>
      <c r="G73" s="95"/>
      <c r="I73" s="371"/>
      <c r="J73" s="647"/>
      <c r="L73" s="382"/>
      <c r="M73" s="575"/>
      <c r="O73" s="244"/>
      <c r="P73" s="639"/>
      <c r="R73" s="244"/>
      <c r="S73" s="646"/>
      <c r="T73" s="246"/>
      <c r="V73" s="619"/>
      <c r="W73" s="613"/>
      <c r="X73" s="492"/>
    </row>
    <row r="74" spans="2:24" s="284" customFormat="1" ht="63" customHeight="1" thickBot="1">
      <c r="B74" s="100">
        <v>10.199999999999999</v>
      </c>
      <c r="C74" s="165"/>
      <c r="D74" s="163"/>
      <c r="E74" s="228"/>
      <c r="F74" s="222"/>
      <c r="G74" s="96"/>
      <c r="I74" s="374"/>
      <c r="J74" s="648"/>
      <c r="L74" s="386"/>
      <c r="M74" s="96"/>
      <c r="O74" s="218"/>
      <c r="P74" s="639"/>
      <c r="R74" s="218"/>
      <c r="S74" s="646"/>
      <c r="T74" s="203"/>
      <c r="V74" s="619"/>
      <c r="W74" s="613"/>
      <c r="X74" s="492"/>
    </row>
    <row r="75" spans="2:24" ht="12" customHeight="1">
      <c r="B75" s="111"/>
      <c r="C75" s="110"/>
      <c r="D75" s="111"/>
      <c r="E75" s="30"/>
      <c r="F75" s="112"/>
      <c r="G75" s="113"/>
      <c r="I75" s="115"/>
      <c r="J75" s="116"/>
      <c r="L75" s="41"/>
      <c r="M75" s="55"/>
      <c r="O75" s="117"/>
      <c r="P75" s="88"/>
      <c r="R75" s="117"/>
      <c r="S75" s="108"/>
      <c r="T75" s="53"/>
    </row>
    <row r="76" spans="2:24" ht="5.45" customHeight="1" thickBot="1">
      <c r="C76" s="74"/>
      <c r="D76" s="57"/>
      <c r="E76" s="151"/>
      <c r="G76" s="58"/>
      <c r="I76" s="40"/>
      <c r="J76" s="56"/>
      <c r="L76" s="41"/>
      <c r="M76" s="55"/>
      <c r="O76" s="86"/>
      <c r="P76" s="107"/>
      <c r="R76" s="54"/>
      <c r="S76" s="103"/>
      <c r="T76" s="93"/>
    </row>
    <row r="77" spans="2:24" ht="12" customHeight="1">
      <c r="B77" s="121"/>
      <c r="C77" s="122"/>
      <c r="D77" s="121"/>
      <c r="E77" s="30"/>
      <c r="F77" s="123"/>
      <c r="G77" s="112"/>
      <c r="I77" s="124"/>
      <c r="J77" s="116"/>
      <c r="L77" s="41"/>
      <c r="M77" s="119"/>
      <c r="O77" s="114"/>
      <c r="P77" s="120"/>
      <c r="R77" s="125"/>
      <c r="S77" s="120"/>
      <c r="T77" s="53"/>
    </row>
    <row r="78" spans="2:24" ht="8.4499999999999993" customHeight="1" thickBot="1">
      <c r="G78" s="126"/>
    </row>
    <row r="79" spans="2:24" ht="39" customHeight="1" thickBot="1">
      <c r="C79" s="735" t="s">
        <v>379</v>
      </c>
      <c r="D79" s="735"/>
      <c r="E79" s="735"/>
      <c r="F79" s="736"/>
      <c r="G79" s="184"/>
      <c r="H79" s="176"/>
      <c r="I79" s="176"/>
      <c r="J79" s="489"/>
      <c r="K79" s="35"/>
      <c r="M79" s="489"/>
      <c r="N79" s="176"/>
      <c r="O79" s="176"/>
      <c r="P79" s="483"/>
      <c r="Q79" s="176"/>
      <c r="R79" s="177"/>
      <c r="S79" s="489"/>
      <c r="T79" s="182"/>
      <c r="V79" s="621"/>
    </row>
    <row r="80" spans="2:24" ht="14.25" customHeight="1" thickBot="1">
      <c r="C80" s="176"/>
      <c r="D80" s="176"/>
      <c r="E80" s="176"/>
      <c r="F80" s="176"/>
      <c r="G80" s="185"/>
      <c r="H80" s="176"/>
      <c r="I80" s="176"/>
      <c r="J80" s="177"/>
      <c r="M80" s="178"/>
      <c r="N80" s="176"/>
      <c r="O80" s="176"/>
      <c r="P80" s="179"/>
      <c r="Q80" s="176"/>
      <c r="R80" s="177"/>
      <c r="S80" s="439"/>
      <c r="T80" s="45"/>
    </row>
    <row r="81" spans="3:22" ht="36" customHeight="1" thickBot="1">
      <c r="C81" s="735" t="s">
        <v>380</v>
      </c>
      <c r="D81" s="735"/>
      <c r="E81" s="735"/>
      <c r="F81" s="187"/>
      <c r="G81" s="186"/>
      <c r="H81" s="176"/>
      <c r="I81" s="176"/>
      <c r="J81" s="183"/>
      <c r="M81" s="489"/>
      <c r="N81" s="176"/>
      <c r="O81" s="176"/>
      <c r="P81" s="184"/>
      <c r="Q81" s="176"/>
      <c r="R81" s="177"/>
      <c r="S81" s="184"/>
      <c r="T81" s="38"/>
    </row>
    <row r="82" spans="3:22" ht="12.6" customHeight="1" thickBot="1">
      <c r="C82" s="378"/>
      <c r="D82" s="378"/>
      <c r="E82" s="378"/>
      <c r="F82" s="436"/>
      <c r="G82" s="437"/>
      <c r="H82" s="176"/>
      <c r="I82" s="176"/>
      <c r="J82" s="437"/>
      <c r="M82" s="438"/>
      <c r="N82" s="176"/>
      <c r="O82" s="176"/>
      <c r="P82" s="439"/>
      <c r="Q82" s="176"/>
      <c r="R82" s="181"/>
      <c r="S82" s="439"/>
      <c r="T82" s="64"/>
    </row>
    <row r="83" spans="3:22" ht="41.25" customHeight="1" thickBot="1">
      <c r="C83" s="735" t="s">
        <v>381</v>
      </c>
      <c r="D83" s="735"/>
      <c r="E83" s="735"/>
      <c r="F83" s="188"/>
      <c r="G83" s="186"/>
      <c r="H83" s="176"/>
      <c r="I83" s="176"/>
      <c r="J83" s="183"/>
      <c r="M83" s="489"/>
      <c r="N83" s="176"/>
      <c r="O83" s="176"/>
      <c r="P83" s="184"/>
      <c r="Q83" s="176"/>
      <c r="R83" s="177"/>
      <c r="S83" s="184"/>
      <c r="T83" s="38"/>
      <c r="V83" s="659"/>
    </row>
    <row r="84" spans="3:22" ht="13.9" customHeight="1" thickBot="1">
      <c r="C84" s="378"/>
      <c r="D84" s="378"/>
      <c r="E84" s="378"/>
      <c r="F84" s="188"/>
      <c r="G84" s="437"/>
      <c r="H84" s="176"/>
      <c r="I84" s="176"/>
      <c r="J84" s="437"/>
      <c r="M84" s="490"/>
      <c r="N84" s="176"/>
      <c r="O84" s="176"/>
      <c r="P84" s="439"/>
      <c r="Q84" s="176"/>
      <c r="R84" s="181"/>
      <c r="S84" s="439"/>
      <c r="T84" s="64"/>
    </row>
    <row r="85" spans="3:22" ht="42" customHeight="1" thickBot="1">
      <c r="C85" s="735" t="s">
        <v>382</v>
      </c>
      <c r="D85" s="735"/>
      <c r="E85" s="735"/>
      <c r="F85" s="188"/>
      <c r="G85" s="186"/>
      <c r="H85" s="176"/>
      <c r="I85" s="176"/>
      <c r="J85" s="183"/>
      <c r="M85" s="489"/>
      <c r="N85" s="176"/>
      <c r="O85" s="176"/>
      <c r="P85" s="184"/>
      <c r="Q85" s="176"/>
      <c r="R85" s="177"/>
      <c r="S85" s="184"/>
      <c r="T85" s="38"/>
    </row>
    <row r="86" spans="3:22" ht="14.45" customHeight="1" thickBot="1">
      <c r="C86" s="378"/>
      <c r="D86" s="378"/>
      <c r="E86" s="378"/>
      <c r="F86" s="442"/>
      <c r="G86" s="437"/>
      <c r="H86" s="176"/>
      <c r="I86" s="176"/>
      <c r="J86" s="437"/>
      <c r="M86" s="490"/>
      <c r="N86" s="176"/>
      <c r="O86" s="176"/>
      <c r="P86" s="439"/>
      <c r="Q86" s="176"/>
      <c r="R86" s="177"/>
      <c r="S86" s="439"/>
      <c r="T86" s="64"/>
    </row>
    <row r="87" spans="3:22" ht="39" customHeight="1" thickBot="1">
      <c r="C87" s="735" t="s">
        <v>383</v>
      </c>
      <c r="D87" s="735"/>
      <c r="E87" s="735"/>
      <c r="F87" s="188"/>
      <c r="G87" s="186"/>
      <c r="H87" s="176"/>
      <c r="I87" s="176"/>
      <c r="J87" s="183"/>
      <c r="M87" s="489"/>
      <c r="N87" s="176"/>
      <c r="O87" s="176"/>
      <c r="P87" s="184"/>
      <c r="Q87" s="176"/>
      <c r="R87" s="177"/>
      <c r="S87" s="184"/>
      <c r="T87" s="38"/>
    </row>
    <row r="88" spans="3:22" ht="19.149999999999999" customHeight="1" thickBot="1">
      <c r="C88" s="378"/>
      <c r="D88" s="378"/>
      <c r="E88" s="378"/>
      <c r="F88" s="442"/>
      <c r="G88" s="437"/>
      <c r="H88" s="176"/>
      <c r="I88" s="176"/>
      <c r="J88" s="437"/>
      <c r="M88" s="440"/>
      <c r="N88" s="176"/>
      <c r="O88" s="176"/>
      <c r="P88" s="441"/>
      <c r="Q88" s="176"/>
      <c r="R88" s="177"/>
      <c r="S88" s="441"/>
      <c r="T88" s="53"/>
    </row>
    <row r="89" spans="3:22" ht="36" customHeight="1" thickBot="1">
      <c r="C89" s="735" t="s">
        <v>384</v>
      </c>
      <c r="D89" s="735"/>
      <c r="E89" s="735"/>
      <c r="F89" s="736"/>
      <c r="G89" s="186"/>
      <c r="H89" s="176"/>
      <c r="I89" s="176"/>
      <c r="J89" s="186"/>
      <c r="M89" s="660"/>
      <c r="N89" s="176"/>
      <c r="O89" s="176"/>
      <c r="P89" s="180"/>
      <c r="Q89" s="176"/>
      <c r="R89" s="177"/>
      <c r="S89" s="181"/>
      <c r="T89" s="51"/>
    </row>
    <row r="90" spans="3:22" ht="19.149999999999999" customHeight="1" thickBot="1">
      <c r="C90" s="378"/>
      <c r="D90" s="378"/>
      <c r="E90" s="378"/>
      <c r="F90" s="378"/>
      <c r="G90" s="718"/>
      <c r="H90" s="176"/>
      <c r="I90" s="176"/>
      <c r="J90" s="437"/>
      <c r="M90" s="443"/>
      <c r="N90" s="176"/>
      <c r="O90" s="176"/>
      <c r="P90" s="180"/>
      <c r="Q90" s="176"/>
      <c r="R90" s="177"/>
      <c r="S90" s="181"/>
      <c r="T90" s="51"/>
    </row>
    <row r="91" spans="3:22" ht="36" customHeight="1" thickBot="1">
      <c r="C91" s="735" t="s">
        <v>385</v>
      </c>
      <c r="D91" s="735"/>
      <c r="E91" s="735"/>
      <c r="F91" s="736"/>
      <c r="G91" s="186"/>
      <c r="H91" s="176"/>
      <c r="I91" s="176"/>
      <c r="J91" s="186"/>
      <c r="M91" s="50"/>
      <c r="P91" s="46"/>
      <c r="S91" s="36"/>
      <c r="T91" s="46"/>
    </row>
    <row r="92" spans="3:22" ht="22.15" customHeight="1" thickBot="1">
      <c r="C92" s="378"/>
      <c r="D92" s="378"/>
      <c r="E92" s="378"/>
      <c r="F92" s="378"/>
      <c r="G92" s="437"/>
      <c r="H92" s="176"/>
      <c r="I92" s="176"/>
      <c r="J92" s="437"/>
      <c r="M92" s="50"/>
      <c r="P92" s="46"/>
      <c r="S92" s="36"/>
      <c r="T92" s="46"/>
    </row>
    <row r="93" spans="3:22" ht="36" customHeight="1" thickBot="1">
      <c r="C93" s="735" t="s">
        <v>386</v>
      </c>
      <c r="D93" s="735"/>
      <c r="E93" s="735"/>
      <c r="F93" s="736"/>
      <c r="G93" s="186"/>
      <c r="H93" s="176"/>
      <c r="I93" s="176"/>
      <c r="J93" s="186"/>
      <c r="M93" s="50"/>
      <c r="P93" s="46"/>
      <c r="S93" s="36"/>
      <c r="T93" s="46"/>
    </row>
    <row r="94" spans="3:22" ht="19.5" customHeight="1" thickBot="1">
      <c r="D94" s="193"/>
      <c r="E94" s="193"/>
      <c r="F94" s="193"/>
      <c r="G94" s="49"/>
      <c r="J94" s="48"/>
      <c r="M94" s="47"/>
      <c r="P94" s="46"/>
      <c r="S94" s="36"/>
      <c r="T94" s="46"/>
    </row>
    <row r="95" spans="3:22" ht="34.5" customHeight="1" thickBot="1">
      <c r="I95" s="839" t="s">
        <v>387</v>
      </c>
      <c r="J95" s="839"/>
      <c r="K95" s="839"/>
      <c r="L95" s="840"/>
      <c r="M95" s="506"/>
      <c r="P95" s="483"/>
      <c r="Q95" s="40"/>
      <c r="R95" s="43"/>
      <c r="S95" s="483"/>
      <c r="T95" s="38"/>
    </row>
    <row r="96" spans="3:22" ht="12" customHeight="1" thickBot="1">
      <c r="I96" s="653"/>
      <c r="J96" s="654"/>
      <c r="K96" s="655"/>
      <c r="L96" s="656"/>
      <c r="M96" s="173"/>
      <c r="P96" s="174"/>
      <c r="Q96" s="40"/>
      <c r="R96" s="43"/>
      <c r="S96" s="175"/>
      <c r="T96" s="45"/>
    </row>
    <row r="97" spans="1:23" ht="36.6" customHeight="1" thickBot="1">
      <c r="C97" s="505"/>
      <c r="G97" s="627"/>
      <c r="I97" s="839" t="s">
        <v>388</v>
      </c>
      <c r="J97" s="839"/>
      <c r="K97" s="839"/>
      <c r="L97" s="840"/>
      <c r="M97" s="506"/>
      <c r="N97" s="484"/>
      <c r="O97" s="484"/>
      <c r="P97" s="506"/>
      <c r="Q97" s="40"/>
      <c r="R97" s="43"/>
      <c r="S97" s="506"/>
      <c r="T97" s="38"/>
      <c r="V97" s="623"/>
    </row>
    <row r="98" spans="1:23" ht="18" customHeight="1" thickBot="1">
      <c r="C98" s="44"/>
      <c r="D98" s="44"/>
      <c r="I98" s="176"/>
      <c r="J98" s="189"/>
      <c r="K98" s="190"/>
      <c r="L98" s="458"/>
      <c r="M98" s="42"/>
      <c r="P98" s="41"/>
      <c r="Q98" s="40"/>
      <c r="R98" s="43"/>
      <c r="S98" s="42"/>
      <c r="T98" s="41"/>
    </row>
    <row r="99" spans="1:23" ht="36" customHeight="1" thickBot="1">
      <c r="C99" s="44"/>
      <c r="D99" s="44"/>
      <c r="G99" s="839" t="s">
        <v>649</v>
      </c>
      <c r="H99" s="839"/>
      <c r="I99" s="839"/>
      <c r="J99" s="839"/>
      <c r="K99" s="839"/>
      <c r="L99" s="839"/>
      <c r="M99" s="506"/>
      <c r="P99" s="41"/>
      <c r="Q99" s="40"/>
      <c r="R99" s="43"/>
      <c r="S99" s="42"/>
      <c r="T99" s="41"/>
    </row>
    <row r="100" spans="1:23" ht="13.9" customHeight="1" thickBot="1">
      <c r="C100" s="44"/>
      <c r="D100" s="44"/>
      <c r="G100" s="628"/>
      <c r="I100" s="176"/>
      <c r="J100" s="189"/>
      <c r="K100" s="190"/>
      <c r="L100" s="458"/>
      <c r="M100" s="42"/>
      <c r="P100" s="41"/>
      <c r="Q100" s="40"/>
      <c r="R100" s="43"/>
      <c r="S100" s="42"/>
      <c r="T100" s="41"/>
    </row>
    <row r="101" spans="1:23" ht="40.5" customHeight="1" thickBot="1">
      <c r="C101" s="508"/>
      <c r="I101" s="839" t="s">
        <v>389</v>
      </c>
      <c r="J101" s="839"/>
      <c r="K101" s="839"/>
      <c r="L101" s="840"/>
      <c r="M101" s="506"/>
      <c r="N101" s="484"/>
      <c r="O101" s="485" t="s">
        <v>390</v>
      </c>
      <c r="P101" s="483"/>
      <c r="Q101" s="40"/>
      <c r="R101" s="39" t="s">
        <v>391</v>
      </c>
      <c r="S101" s="483"/>
      <c r="T101" s="38"/>
      <c r="V101" s="624"/>
      <c r="W101" s="614"/>
    </row>
    <row r="102" spans="1:23" ht="33" customHeight="1">
      <c r="C102" s="507"/>
      <c r="S102" s="37"/>
    </row>
    <row r="103" spans="1:23" ht="27.6" customHeight="1">
      <c r="C103" s="507"/>
      <c r="S103" s="37"/>
    </row>
    <row r="104" spans="1:23" ht="111.6" customHeight="1">
      <c r="C104" s="65"/>
      <c r="F104" s="727"/>
      <c r="G104" s="727"/>
      <c r="H104" s="727"/>
      <c r="K104" s="727"/>
      <c r="L104" s="727"/>
      <c r="M104" s="727"/>
      <c r="R104" s="727"/>
      <c r="S104" s="727"/>
      <c r="T104" s="727"/>
    </row>
    <row r="105" spans="1:23" ht="30" customHeight="1">
      <c r="C105" s="502"/>
      <c r="D105" s="503"/>
      <c r="E105" s="838"/>
      <c r="F105" s="838"/>
      <c r="G105" s="838"/>
      <c r="H105" s="838"/>
      <c r="I105" s="838"/>
      <c r="J105" s="838"/>
      <c r="K105" s="487"/>
      <c r="L105" s="487"/>
      <c r="M105" s="838"/>
      <c r="N105" s="838"/>
      <c r="O105" s="838"/>
      <c r="P105" s="838"/>
      <c r="Q105" s="838"/>
      <c r="R105" s="838"/>
      <c r="S105" s="81"/>
      <c r="T105" s="81"/>
      <c r="U105" s="81"/>
    </row>
    <row r="106" spans="1:23" ht="32.450000000000003" customHeight="1">
      <c r="C106" s="502" t="s">
        <v>648</v>
      </c>
      <c r="D106" s="487"/>
      <c r="E106" s="732" t="s">
        <v>394</v>
      </c>
      <c r="F106" s="732"/>
      <c r="G106" s="732"/>
      <c r="H106" s="732"/>
      <c r="I106" s="732"/>
      <c r="J106" s="732"/>
      <c r="K106" s="487"/>
      <c r="L106" s="487"/>
      <c r="M106" s="732" t="s">
        <v>395</v>
      </c>
      <c r="N106" s="732"/>
      <c r="O106" s="732"/>
      <c r="P106" s="732"/>
      <c r="Q106" s="732"/>
      <c r="R106" s="732"/>
      <c r="S106" s="81"/>
      <c r="T106" s="81"/>
      <c r="U106" s="81"/>
    </row>
    <row r="107" spans="1:23" ht="33.6" customHeight="1">
      <c r="C107" s="502"/>
      <c r="D107" s="487"/>
      <c r="E107" s="732"/>
      <c r="F107" s="732"/>
      <c r="G107" s="732"/>
      <c r="H107" s="732"/>
      <c r="I107" s="732"/>
      <c r="J107" s="732"/>
      <c r="K107" s="487"/>
      <c r="L107" s="487"/>
      <c r="M107" s="732"/>
      <c r="N107" s="732"/>
      <c r="O107" s="732"/>
      <c r="P107" s="732"/>
      <c r="Q107" s="732"/>
      <c r="R107" s="732"/>
      <c r="S107" s="33"/>
      <c r="T107" s="33"/>
    </row>
    <row r="108" spans="1:23" ht="20.100000000000001" customHeight="1">
      <c r="A108" s="719"/>
      <c r="B108" s="836" t="s">
        <v>658</v>
      </c>
      <c r="C108" s="836"/>
      <c r="D108" s="836"/>
      <c r="E108" s="836"/>
      <c r="F108" s="836"/>
      <c r="G108" s="836"/>
      <c r="H108" s="836"/>
      <c r="I108" s="836"/>
      <c r="J108" s="836"/>
      <c r="K108" s="836"/>
      <c r="L108" s="836"/>
      <c r="M108" s="836"/>
      <c r="N108" s="836"/>
      <c r="O108" s="836"/>
      <c r="P108" s="836"/>
      <c r="Q108" s="836"/>
      <c r="R108" s="836"/>
      <c r="S108" s="836"/>
      <c r="T108" s="836"/>
      <c r="U108" s="836"/>
    </row>
    <row r="109" spans="1:23" ht="32.25" customHeight="1">
      <c r="A109" s="837" t="s">
        <v>659</v>
      </c>
      <c r="B109" s="837"/>
      <c r="C109" s="837"/>
      <c r="D109" s="837"/>
      <c r="E109" s="837"/>
      <c r="F109" s="837"/>
      <c r="G109" s="837"/>
      <c r="H109" s="837"/>
      <c r="I109" s="837"/>
      <c r="J109" s="837"/>
      <c r="K109" s="837"/>
      <c r="L109" s="837"/>
      <c r="M109" s="837"/>
      <c r="N109" s="837"/>
      <c r="O109" s="837"/>
      <c r="P109" s="837"/>
      <c r="Q109" s="837"/>
      <c r="R109" s="837"/>
      <c r="S109" s="837"/>
      <c r="T109" s="837"/>
      <c r="U109" s="837"/>
    </row>
    <row r="110" spans="1:23" ht="32.25" customHeight="1">
      <c r="A110" s="837"/>
      <c r="B110" s="837"/>
      <c r="C110" s="837"/>
      <c r="D110" s="837"/>
      <c r="E110" s="837"/>
      <c r="F110" s="837"/>
      <c r="G110" s="837"/>
      <c r="H110" s="837"/>
      <c r="I110" s="837"/>
      <c r="J110" s="837"/>
      <c r="K110" s="837"/>
      <c r="L110" s="837"/>
      <c r="M110" s="837"/>
      <c r="N110" s="837"/>
      <c r="O110" s="837"/>
      <c r="P110" s="837"/>
      <c r="Q110" s="837"/>
      <c r="R110" s="837"/>
      <c r="S110" s="837"/>
      <c r="T110" s="837"/>
      <c r="U110" s="837"/>
    </row>
    <row r="111" spans="1:23" ht="20.100000000000001" customHeight="1"/>
    <row r="112" spans="1:23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  <row r="213" ht="20.100000000000001" customHeight="1"/>
    <row r="214" ht="20.100000000000001" customHeight="1"/>
    <row r="215" ht="20.100000000000001" customHeight="1"/>
    <row r="216" ht="20.100000000000001" customHeight="1"/>
    <row r="217" ht="20.100000000000001" customHeight="1"/>
    <row r="218" ht="20.100000000000001" customHeight="1"/>
    <row r="219" ht="20.100000000000001" customHeight="1"/>
    <row r="220" ht="20.100000000000001" customHeight="1"/>
    <row r="221" ht="20.100000000000001" customHeight="1"/>
    <row r="222" ht="20.100000000000001" customHeight="1"/>
    <row r="223" ht="20.100000000000001" customHeight="1"/>
    <row r="224" ht="20.100000000000001" customHeight="1"/>
    <row r="225" ht="20.100000000000001" customHeight="1"/>
    <row r="226" ht="20.100000000000001" customHeight="1"/>
    <row r="227" ht="20.100000000000001" customHeight="1"/>
    <row r="228" ht="20.100000000000001" customHeight="1"/>
    <row r="229" ht="20.100000000000001" customHeight="1"/>
    <row r="230" ht="20.100000000000001" customHeight="1"/>
    <row r="231" ht="20.100000000000001" customHeight="1"/>
    <row r="232" ht="20.100000000000001" customHeight="1"/>
    <row r="233" ht="20.100000000000001" customHeight="1"/>
    <row r="234" ht="20.100000000000001" customHeight="1"/>
    <row r="235" ht="20.100000000000001" customHeight="1"/>
    <row r="236" ht="20.100000000000001" customHeight="1"/>
    <row r="237" ht="20.100000000000001" customHeight="1"/>
    <row r="238" ht="20.100000000000001" customHeight="1"/>
    <row r="239" ht="20.100000000000001" customHeight="1"/>
    <row r="24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</sheetData>
  <mergeCells count="98">
    <mergeCell ref="D4:P5"/>
    <mergeCell ref="N6:P6"/>
    <mergeCell ref="M11:O12"/>
    <mergeCell ref="P11:T13"/>
    <mergeCell ref="B13:D13"/>
    <mergeCell ref="E12:H12"/>
    <mergeCell ref="I12:L12"/>
    <mergeCell ref="B2:C5"/>
    <mergeCell ref="S7:T7"/>
    <mergeCell ref="B9:B10"/>
    <mergeCell ref="C9:L10"/>
    <mergeCell ref="C8:L8"/>
    <mergeCell ref="Q2:T5"/>
    <mergeCell ref="D2:P2"/>
    <mergeCell ref="D3:P3"/>
    <mergeCell ref="B6:C6"/>
    <mergeCell ref="D6:E6"/>
    <mergeCell ref="F6:G6"/>
    <mergeCell ref="H6:I6"/>
    <mergeCell ref="J6:L6"/>
    <mergeCell ref="Q6:T6"/>
    <mergeCell ref="P15:T15"/>
    <mergeCell ref="M9:O9"/>
    <mergeCell ref="P9:T9"/>
    <mergeCell ref="F14:H14"/>
    <mergeCell ref="I14:L14"/>
    <mergeCell ref="M14:O14"/>
    <mergeCell ref="P14:T14"/>
    <mergeCell ref="F19:H19"/>
    <mergeCell ref="C15:D15"/>
    <mergeCell ref="F15:H15"/>
    <mergeCell ref="I15:L15"/>
    <mergeCell ref="M15:O15"/>
    <mergeCell ref="C17:D17"/>
    <mergeCell ref="I17:L17"/>
    <mergeCell ref="M17:O17"/>
    <mergeCell ref="C16:D16"/>
    <mergeCell ref="F16:H16"/>
    <mergeCell ref="I16:L16"/>
    <mergeCell ref="M16:O16"/>
    <mergeCell ref="P17:T17"/>
    <mergeCell ref="C18:D18"/>
    <mergeCell ref="F18:H18"/>
    <mergeCell ref="I18:L18"/>
    <mergeCell ref="M18:O18"/>
    <mergeCell ref="P18:T18"/>
    <mergeCell ref="P16:T16"/>
    <mergeCell ref="I19:L19"/>
    <mergeCell ref="M19:O19"/>
    <mergeCell ref="P19:T19"/>
    <mergeCell ref="C22:D22"/>
    <mergeCell ref="F22:H22"/>
    <mergeCell ref="I22:L22"/>
    <mergeCell ref="C20:D20"/>
    <mergeCell ref="E20:H20"/>
    <mergeCell ref="I20:L20"/>
    <mergeCell ref="M20:O20"/>
    <mergeCell ref="P20:T20"/>
    <mergeCell ref="C21:D21"/>
    <mergeCell ref="F21:H21"/>
    <mergeCell ref="I21:L21"/>
    <mergeCell ref="M21:O21"/>
    <mergeCell ref="P21:T21"/>
    <mergeCell ref="C23:D23"/>
    <mergeCell ref="B25:G25"/>
    <mergeCell ref="L25:M25"/>
    <mergeCell ref="I25:J25"/>
    <mergeCell ref="B63:F63"/>
    <mergeCell ref="B68:F68"/>
    <mergeCell ref="O25:P25"/>
    <mergeCell ref="R25:T25"/>
    <mergeCell ref="B29:F29"/>
    <mergeCell ref="B33:F33"/>
    <mergeCell ref="B38:F38"/>
    <mergeCell ref="B43:F43"/>
    <mergeCell ref="I101:L101"/>
    <mergeCell ref="C79:F79"/>
    <mergeCell ref="C81:E81"/>
    <mergeCell ref="C83:E83"/>
    <mergeCell ref="C85:E85"/>
    <mergeCell ref="C87:E87"/>
    <mergeCell ref="G99:L99"/>
    <mergeCell ref="C89:F89"/>
    <mergeCell ref="C91:F91"/>
    <mergeCell ref="C93:F93"/>
    <mergeCell ref="I95:L95"/>
    <mergeCell ref="I97:L97"/>
    <mergeCell ref="B108:U108"/>
    <mergeCell ref="A109:U110"/>
    <mergeCell ref="E107:J107"/>
    <mergeCell ref="M107:R107"/>
    <mergeCell ref="F104:H104"/>
    <mergeCell ref="K104:M104"/>
    <mergeCell ref="R104:T104"/>
    <mergeCell ref="E105:J105"/>
    <mergeCell ref="M105:R105"/>
    <mergeCell ref="E106:J106"/>
    <mergeCell ref="M106:R106"/>
  </mergeCells>
  <printOptions horizontalCentered="1"/>
  <pageMargins left="0.27559055118110237" right="0.27559055118110237" top="0.19685039370078741" bottom="0.19685039370078741" header="0.31496062992125984" footer="0.31496062992125984"/>
  <pageSetup scale="25" orientation="landscape" horizontalDpi="360" verticalDpi="360" r:id="rId1"/>
  <headerFooter>
    <oddFooter>&amp;R&amp;"-,Negrita"&amp;24&amp;P</oddFooter>
  </headerFooter>
  <rowBreaks count="2" manualBreakCount="2">
    <brk id="41" max="20" man="1"/>
    <brk id="70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X611"/>
  <sheetViews>
    <sheetView view="pageBreakPreview" topLeftCell="A419" zoomScale="40" zoomScaleNormal="100" zoomScaleSheetLayoutView="40" workbookViewId="0">
      <selection activeCell="L286" sqref="L286"/>
    </sheetView>
  </sheetViews>
  <sheetFormatPr baseColWidth="10" defaultColWidth="11.42578125" defaultRowHeight="23.25"/>
  <cols>
    <col min="1" max="1" width="1.5703125" style="33" customWidth="1"/>
    <col min="2" max="2" width="24.7109375" style="33" customWidth="1"/>
    <col min="3" max="3" width="135" style="33" customWidth="1"/>
    <col min="4" max="4" width="20.5703125" style="33" customWidth="1"/>
    <col min="5" max="5" width="17.42578125" style="33" customWidth="1"/>
    <col min="6" max="6" width="24.42578125" style="33" customWidth="1"/>
    <col min="7" max="7" width="37.7109375" style="33" customWidth="1"/>
    <col min="8" max="8" width="1.85546875" style="33" customWidth="1"/>
    <col min="9" max="9" width="26.7109375" style="33" customWidth="1"/>
    <col min="10" max="10" width="37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41.42578125" style="34" customWidth="1"/>
    <col min="17" max="17" width="2" style="33" customWidth="1"/>
    <col min="18" max="18" width="20.5703125" style="36" customWidth="1"/>
    <col min="19" max="19" width="38.42578125" style="35" customWidth="1"/>
    <col min="20" max="20" width="16" style="34" customWidth="1"/>
    <col min="21" max="21" width="1" style="33" customWidth="1"/>
    <col min="22" max="22" width="35.42578125" style="492" customWidth="1"/>
    <col min="23" max="23" width="31.7109375" style="33" customWidth="1"/>
    <col min="24" max="24" width="35.5703125" style="33" customWidth="1"/>
    <col min="25" max="16384" width="11.42578125" style="33"/>
  </cols>
  <sheetData>
    <row r="1" spans="1:20" ht="9.6" customHeight="1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875" t="s">
        <v>643</v>
      </c>
      <c r="Q5" s="876"/>
      <c r="R5" s="876"/>
      <c r="S5" s="876"/>
      <c r="T5" s="877"/>
    </row>
    <row r="6" spans="1:20" ht="42" customHeight="1" thickBot="1">
      <c r="B6" s="928" t="s">
        <v>43</v>
      </c>
      <c r="C6" s="929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4.9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96" t="s">
        <v>642</v>
      </c>
      <c r="J8" s="897"/>
      <c r="K8" s="897"/>
      <c r="L8" s="898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+G459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867">
        <v>3340597969.5100002</v>
      </c>
      <c r="J11" s="868"/>
      <c r="K11" s="868"/>
      <c r="L11" s="869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+I10+I11</f>
        <v>35949494577.382729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10%*G457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867">
        <f>+P463</f>
        <v>3286206219.3900003</v>
      </c>
      <c r="J15" s="868"/>
      <c r="K15" s="868"/>
      <c r="L15" s="869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23:</v>
      </c>
      <c r="F16" s="771"/>
      <c r="G16" s="771"/>
      <c r="H16" s="771"/>
      <c r="I16" s="872">
        <f>+M463</f>
        <v>0</v>
      </c>
      <c r="J16" s="873"/>
      <c r="K16" s="873"/>
      <c r="L16" s="87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3286206219.3900003</v>
      </c>
      <c r="J17" s="783"/>
      <c r="K17" s="783"/>
      <c r="L17" s="784"/>
      <c r="M17" s="785" t="s">
        <v>77</v>
      </c>
      <c r="N17" s="785"/>
      <c r="O17" s="785"/>
      <c r="P17" s="788" t="s">
        <v>535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/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641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6.45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11635851342.369999</v>
      </c>
      <c r="K29" s="176"/>
      <c r="L29" s="449"/>
      <c r="M29" s="52">
        <f>SUM(M30:M49)</f>
        <v>6534307.7999999998</v>
      </c>
      <c r="N29" s="176"/>
      <c r="O29" s="263"/>
      <c r="P29" s="405">
        <f>SUM(P30:P49)</f>
        <v>11584126046.581856</v>
      </c>
      <c r="Q29" s="176"/>
      <c r="R29" s="396"/>
      <c r="S29" s="405">
        <f>SUM(S30:S49)</f>
        <v>11590660354.381855</v>
      </c>
      <c r="T29" s="367"/>
      <c r="V29" s="495">
        <f>+J29-S29</f>
        <v>45190987.988143921</v>
      </c>
    </row>
    <row r="30" spans="1:22" ht="64.900000000000006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/>
      <c r="M30" s="491">
        <f>+(L30*F30)</f>
        <v>0</v>
      </c>
      <c r="N30" s="176"/>
      <c r="O30" s="218">
        <v>2409.6099999999997</v>
      </c>
      <c r="P30" s="219">
        <f t="shared" ref="P30:P49" si="1">+O30*F30</f>
        <v>2796578908.3399997</v>
      </c>
      <c r="Q30" s="176"/>
      <c r="R30" s="218">
        <f>+L30+O30</f>
        <v>2409.6099999999997</v>
      </c>
      <c r="S30" s="223">
        <f t="shared" ref="S30:S49" si="2">+R30*F30</f>
        <v>2796578908.3399997</v>
      </c>
      <c r="T30" s="597">
        <f>+S30/J30</f>
        <v>1.0000016600224266</v>
      </c>
    </row>
    <row r="31" spans="1:22" ht="64.900000000000006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597">
        <f>+S31/J31</f>
        <v>0.99993573264781477</v>
      </c>
    </row>
    <row r="32" spans="1:22" ht="64.900000000000006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597">
        <f t="shared" ref="T32:T48" si="6">+S32/J32</f>
        <v>0.99999999999999967</v>
      </c>
    </row>
    <row r="33" spans="2:20" ht="64.900000000000006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597">
        <f t="shared" si="6"/>
        <v>1</v>
      </c>
    </row>
    <row r="34" spans="2:20" ht="64.900000000000006" customHeight="1">
      <c r="B34" s="83">
        <v>2.5</v>
      </c>
      <c r="C34" s="165" t="s">
        <v>102</v>
      </c>
      <c r="D34" s="163" t="s">
        <v>4</v>
      </c>
      <c r="E34" s="228">
        <v>121.27620000000002</v>
      </c>
      <c r="F34" s="222">
        <v>824256</v>
      </c>
      <c r="G34" s="90">
        <f t="shared" si="0"/>
        <v>99962635.507200018</v>
      </c>
      <c r="H34" s="176"/>
      <c r="I34" s="517">
        <v>121.27620000000002</v>
      </c>
      <c r="J34" s="90">
        <f t="shared" si="4"/>
        <v>99962635.507200018</v>
      </c>
      <c r="K34" s="176"/>
      <c r="L34" s="347"/>
      <c r="M34" s="200">
        <f t="shared" si="3"/>
        <v>0</v>
      </c>
      <c r="N34" s="176"/>
      <c r="O34" s="218">
        <v>121.27619999999999</v>
      </c>
      <c r="P34" s="219">
        <f t="shared" si="1"/>
        <v>99962635.507199988</v>
      </c>
      <c r="Q34" s="176"/>
      <c r="R34" s="218">
        <f t="shared" si="5"/>
        <v>121.27619999999999</v>
      </c>
      <c r="S34" s="223">
        <f t="shared" si="2"/>
        <v>99962635.507199988</v>
      </c>
      <c r="T34" s="597">
        <f t="shared" si="6"/>
        <v>0.99999999999999967</v>
      </c>
    </row>
    <row r="35" spans="2:20" ht="64.900000000000006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597">
        <f t="shared" si="6"/>
        <v>0.9952051145444859</v>
      </c>
    </row>
    <row r="36" spans="2:20" ht="64.900000000000006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471">
        <f t="shared" si="3"/>
        <v>0</v>
      </c>
      <c r="N36" s="176"/>
      <c r="O36" s="218">
        <v>698826.23999999999</v>
      </c>
      <c r="P36" s="219">
        <f t="shared" si="1"/>
        <v>1229235356.1600001</v>
      </c>
      <c r="Q36" s="176"/>
      <c r="R36" s="218">
        <f t="shared" si="5"/>
        <v>698826.23999999999</v>
      </c>
      <c r="S36" s="223">
        <f t="shared" si="2"/>
        <v>1229235356.1600001</v>
      </c>
      <c r="T36" s="597">
        <f t="shared" si="6"/>
        <v>0.99999980096916175</v>
      </c>
    </row>
    <row r="37" spans="2:20" ht="64.900000000000006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662202.09025104484</v>
      </c>
      <c r="J37" s="90">
        <f t="shared" si="4"/>
        <v>2695824709.4120035</v>
      </c>
      <c r="K37" s="176"/>
      <c r="L37" s="328"/>
      <c r="M37" s="471">
        <f t="shared" si="3"/>
        <v>0</v>
      </c>
      <c r="N37" s="176"/>
      <c r="O37" s="218">
        <v>662200.88000000012</v>
      </c>
      <c r="P37" s="200">
        <f t="shared" si="1"/>
        <v>2695819782.4800005</v>
      </c>
      <c r="Q37" s="176"/>
      <c r="R37" s="218">
        <f t="shared" si="5"/>
        <v>662200.88000000012</v>
      </c>
      <c r="S37" s="202">
        <f t="shared" si="2"/>
        <v>2695819782.4800005</v>
      </c>
      <c r="T37" s="597">
        <f t="shared" si="6"/>
        <v>0.99999817238413691</v>
      </c>
    </row>
    <row r="38" spans="2:20" ht="64.900000000000006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347"/>
      <c r="M38" s="471">
        <f t="shared" si="3"/>
        <v>0</v>
      </c>
      <c r="N38" s="176"/>
      <c r="O38" s="218">
        <v>30300</v>
      </c>
      <c r="P38" s="219">
        <f t="shared" si="1"/>
        <v>239279100</v>
      </c>
      <c r="Q38" s="176"/>
      <c r="R38" s="218">
        <f t="shared" si="5"/>
        <v>30300</v>
      </c>
      <c r="S38" s="223">
        <f t="shared" si="2"/>
        <v>239279100</v>
      </c>
      <c r="T38" s="597">
        <f t="shared" si="6"/>
        <v>1</v>
      </c>
    </row>
    <row r="39" spans="2:20" ht="64.900000000000006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347"/>
      <c r="M39" s="549">
        <f t="shared" si="3"/>
        <v>0</v>
      </c>
      <c r="N39" s="176"/>
      <c r="O39" s="218">
        <v>153.66999999999999</v>
      </c>
      <c r="P39" s="219">
        <f t="shared" si="1"/>
        <v>81101801.219999999</v>
      </c>
      <c r="Q39" s="176"/>
      <c r="R39" s="218">
        <f t="shared" si="5"/>
        <v>153.66999999999999</v>
      </c>
      <c r="S39" s="223">
        <f t="shared" si="2"/>
        <v>81101801.219999999</v>
      </c>
      <c r="T39" s="597">
        <f t="shared" si="6"/>
        <v>0.99954468583322487</v>
      </c>
    </row>
    <row r="40" spans="2:20" ht="64.900000000000006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15270.5805</v>
      </c>
      <c r="J40" s="90">
        <f t="shared" si="4"/>
        <v>591307418.12100005</v>
      </c>
      <c r="K40" s="176"/>
      <c r="L40" s="347"/>
      <c r="M40" s="200">
        <f t="shared" si="3"/>
        <v>0</v>
      </c>
      <c r="N40" s="176"/>
      <c r="O40" s="218">
        <v>15270.550000000003</v>
      </c>
      <c r="P40" s="200">
        <f t="shared" si="1"/>
        <v>591306237.10000014</v>
      </c>
      <c r="Q40" s="176"/>
      <c r="R40" s="218">
        <f t="shared" si="5"/>
        <v>15270.550000000003</v>
      </c>
      <c r="S40" s="202">
        <f t="shared" si="2"/>
        <v>591306237.10000014</v>
      </c>
      <c r="T40" s="597">
        <f t="shared" si="6"/>
        <v>0.99999800269544448</v>
      </c>
    </row>
    <row r="41" spans="2:20" ht="64.900000000000006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597">
        <f t="shared" si="6"/>
        <v>0.87127615291600446</v>
      </c>
    </row>
    <row r="42" spans="2:20" ht="64.900000000000006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137.08000000000001</v>
      </c>
      <c r="J42" s="90">
        <f t="shared" si="4"/>
        <v>40047647.840000004</v>
      </c>
      <c r="K42" s="176"/>
      <c r="L42" s="347"/>
      <c r="M42" s="471">
        <f t="shared" si="3"/>
        <v>0</v>
      </c>
      <c r="N42" s="176"/>
      <c r="O42" s="218">
        <v>137.08000000000001</v>
      </c>
      <c r="P42" s="219">
        <f t="shared" si="1"/>
        <v>40047647.840000004</v>
      </c>
      <c r="Q42" s="176"/>
      <c r="R42" s="218">
        <f t="shared" si="5"/>
        <v>137.08000000000001</v>
      </c>
      <c r="S42" s="223">
        <f t="shared" si="2"/>
        <v>40047647.840000004</v>
      </c>
      <c r="T42" s="597">
        <f t="shared" si="6"/>
        <v>1</v>
      </c>
    </row>
    <row r="43" spans="2:20" ht="64.900000000000006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761.06999999999994</v>
      </c>
      <c r="J43" s="90">
        <f t="shared" si="4"/>
        <v>452920367.69999999</v>
      </c>
      <c r="K43" s="176"/>
      <c r="L43" s="347">
        <v>10.98</v>
      </c>
      <c r="M43" s="200">
        <f t="shared" si="3"/>
        <v>6534307.7999999998</v>
      </c>
      <c r="N43" s="176"/>
      <c r="O43" s="276">
        <v>749.99999999999989</v>
      </c>
      <c r="P43" s="219">
        <f t="shared" si="1"/>
        <v>446332499.99999994</v>
      </c>
      <c r="Q43" s="176"/>
      <c r="R43" s="218">
        <f t="shared" si="5"/>
        <v>760.9799999999999</v>
      </c>
      <c r="S43" s="223">
        <f t="shared" si="2"/>
        <v>452866807.79999995</v>
      </c>
      <c r="T43" s="597">
        <f t="shared" si="6"/>
        <v>0.99988174543734476</v>
      </c>
    </row>
    <row r="44" spans="2:20" ht="64.900000000000006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597">
        <f t="shared" si="6"/>
        <v>1</v>
      </c>
    </row>
    <row r="45" spans="2:20" ht="64.900000000000006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40</v>
      </c>
      <c r="J45" s="90">
        <f t="shared" si="4"/>
        <v>85681200</v>
      </c>
      <c r="K45" s="176"/>
      <c r="L45" s="450"/>
      <c r="M45" s="200">
        <f t="shared" si="3"/>
        <v>0</v>
      </c>
      <c r="N45" s="176"/>
      <c r="O45" s="218">
        <v>40</v>
      </c>
      <c r="P45" s="219">
        <f t="shared" si="1"/>
        <v>85681200</v>
      </c>
      <c r="Q45" s="176"/>
      <c r="R45" s="218">
        <f t="shared" si="5"/>
        <v>40</v>
      </c>
      <c r="S45" s="223">
        <f t="shared" si="2"/>
        <v>85681200</v>
      </c>
      <c r="T45" s="597">
        <f t="shared" si="6"/>
        <v>1</v>
      </c>
    </row>
    <row r="46" spans="2:20" ht="64.900000000000006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/>
      <c r="M46" s="200">
        <f t="shared" si="3"/>
        <v>0</v>
      </c>
      <c r="N46" s="176"/>
      <c r="O46" s="218">
        <v>16</v>
      </c>
      <c r="P46" s="219">
        <f t="shared" si="1"/>
        <v>102893312</v>
      </c>
      <c r="Q46" s="176"/>
      <c r="R46" s="218">
        <f t="shared" si="5"/>
        <v>16</v>
      </c>
      <c r="S46" s="223">
        <f t="shared" si="2"/>
        <v>102893312</v>
      </c>
      <c r="T46" s="597">
        <f t="shared" si="6"/>
        <v>1</v>
      </c>
    </row>
    <row r="47" spans="2:20" ht="64.900000000000006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/>
      <c r="M47" s="200">
        <f t="shared" si="3"/>
        <v>0</v>
      </c>
      <c r="N47" s="176"/>
      <c r="O47" s="218">
        <v>240</v>
      </c>
      <c r="P47" s="219">
        <f t="shared" si="1"/>
        <v>50594160</v>
      </c>
      <c r="Q47" s="176"/>
      <c r="R47" s="218">
        <f t="shared" si="5"/>
        <v>240</v>
      </c>
      <c r="S47" s="223">
        <f t="shared" si="2"/>
        <v>50594160</v>
      </c>
      <c r="T47" s="597">
        <f t="shared" si="6"/>
        <v>1</v>
      </c>
    </row>
    <row r="48" spans="2:20" ht="64.900000000000006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/>
      <c r="M48" s="200">
        <f t="shared" si="3"/>
        <v>0</v>
      </c>
      <c r="N48" s="176"/>
      <c r="O48" s="218">
        <v>1320</v>
      </c>
      <c r="P48" s="219">
        <f t="shared" si="1"/>
        <v>278267880</v>
      </c>
      <c r="Q48" s="176"/>
      <c r="R48" s="218">
        <f t="shared" si="5"/>
        <v>1320</v>
      </c>
      <c r="S48" s="223">
        <f t="shared" si="2"/>
        <v>278267880</v>
      </c>
      <c r="T48" s="597">
        <f t="shared" si="6"/>
        <v>1</v>
      </c>
    </row>
    <row r="49" spans="2:20" ht="60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598">
        <f>+S49/J49</f>
        <v>0.78453566757219029</v>
      </c>
    </row>
    <row r="50" spans="2:20" ht="10.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5.6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6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8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+(L54)*F54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9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94.15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6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85.15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9.90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9.90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9.90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9.90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9.90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9.90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9.90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9.90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9.90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79.90000000000000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79.90000000000000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79.900000000000006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+J73-S73</f>
        <v>4883631.2318198681</v>
      </c>
    </row>
    <row r="74" spans="2:22" ht="60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60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60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60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60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60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60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60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60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60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60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60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60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60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60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60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60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60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60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60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60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60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60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4" ht="73.900000000000006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4" ht="20.45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4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4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3190380896.3671298</v>
      </c>
      <c r="K100" s="176"/>
      <c r="L100" s="452"/>
      <c r="M100" s="102">
        <f>SUM(M101:M107)</f>
        <v>7342618.8499999996</v>
      </c>
      <c r="N100" s="176"/>
      <c r="O100" s="263"/>
      <c r="P100" s="405">
        <f>SUM(P101:P107)</f>
        <v>3165602753.4200001</v>
      </c>
      <c r="Q100" s="176"/>
      <c r="R100" s="191"/>
      <c r="S100" s="405">
        <f>SUM(S101:S107)</f>
        <v>3172945372.2700005</v>
      </c>
      <c r="T100" s="264"/>
      <c r="V100" s="495">
        <f>+J100-S100</f>
        <v>17435524.097129345</v>
      </c>
    </row>
    <row r="101" spans="2:24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3470.6699999999996</v>
      </c>
      <c r="J101" s="89">
        <f>+I101*F101</f>
        <v>309424113.17999995</v>
      </c>
      <c r="K101" s="176"/>
      <c r="L101" s="371"/>
      <c r="M101" s="199">
        <f t="shared" ref="M101:M107" si="21">+(L101)*F101</f>
        <v>0</v>
      </c>
      <c r="N101" s="176"/>
      <c r="O101" s="218">
        <v>3470.670000000001</v>
      </c>
      <c r="P101" s="199">
        <f t="shared" ref="P101:P107" si="22">+O101*F101</f>
        <v>309424113.18000007</v>
      </c>
      <c r="Q101" s="176"/>
      <c r="R101" s="244">
        <f>+L101+O101</f>
        <v>3470.670000000001</v>
      </c>
      <c r="S101" s="216">
        <f t="shared" ref="S101:S107" si="23">+R101*F101</f>
        <v>309424113.18000007</v>
      </c>
      <c r="T101" s="267">
        <f>+S101/J101</f>
        <v>1.0000000000000004</v>
      </c>
      <c r="V101" s="509">
        <v>3470.67</v>
      </c>
      <c r="W101" s="510">
        <f t="shared" ref="W101:W106" si="24">+V101-O101</f>
        <v>0</v>
      </c>
      <c r="X101" s="515">
        <f>+W101*F101</f>
        <v>0</v>
      </c>
    </row>
    <row r="102" spans="2:24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2906.91</v>
      </c>
      <c r="J102" s="90">
        <f>+I102*F102</f>
        <v>235174832.81999999</v>
      </c>
      <c r="K102" s="176"/>
      <c r="L102" s="347"/>
      <c r="M102" s="200">
        <f t="shared" si="21"/>
        <v>0</v>
      </c>
      <c r="N102" s="176"/>
      <c r="O102" s="218">
        <v>2906.9</v>
      </c>
      <c r="P102" s="200">
        <f t="shared" si="22"/>
        <v>235174023.80000001</v>
      </c>
      <c r="Q102" s="176"/>
      <c r="R102" s="218">
        <f t="shared" ref="R102:R107" si="25">+L102+O102</f>
        <v>2906.9</v>
      </c>
      <c r="S102" s="202">
        <f t="shared" si="23"/>
        <v>235174023.80000001</v>
      </c>
      <c r="T102" s="203">
        <f>+S102/J102</f>
        <v>0.99999655992101588</v>
      </c>
      <c r="V102" s="509">
        <v>2906.91</v>
      </c>
      <c r="W102" s="510">
        <f t="shared" si="24"/>
        <v>9.9999999997635314E-3</v>
      </c>
      <c r="X102" s="515">
        <f t="shared" ref="X102:X107" si="26">+W102*F102</f>
        <v>809.01999998086922</v>
      </c>
    </row>
    <row r="103" spans="2:24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50674.51</v>
      </c>
      <c r="J103" s="90">
        <f t="shared" ref="J103:J107" si="27">+I103*F103</f>
        <v>93291772.909999996</v>
      </c>
      <c r="K103" s="176"/>
      <c r="L103" s="347"/>
      <c r="M103" s="200">
        <f t="shared" si="21"/>
        <v>0</v>
      </c>
      <c r="N103" s="176"/>
      <c r="O103" s="218">
        <v>50674.11</v>
      </c>
      <c r="P103" s="200">
        <f t="shared" si="22"/>
        <v>93291036.510000005</v>
      </c>
      <c r="Q103" s="176"/>
      <c r="R103" s="218">
        <f t="shared" si="25"/>
        <v>50674.11</v>
      </c>
      <c r="S103" s="202">
        <f t="shared" si="23"/>
        <v>93291036.510000005</v>
      </c>
      <c r="T103" s="203">
        <f>+S103/J103</f>
        <v>0.99999210648509484</v>
      </c>
      <c r="V103" s="513">
        <v>50674.51</v>
      </c>
      <c r="W103" s="514">
        <f t="shared" si="24"/>
        <v>0.40000000000145519</v>
      </c>
      <c r="X103" s="515">
        <f t="shared" si="26"/>
        <v>736.40000000267901</v>
      </c>
    </row>
    <row r="104" spans="2:24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2770.6058149999999</v>
      </c>
      <c r="J104" s="90">
        <f t="shared" si="27"/>
        <v>199073569.01938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5"/>
        <v>2692.14</v>
      </c>
      <c r="S104" s="202">
        <f t="shared" si="23"/>
        <v>193435643.28</v>
      </c>
      <c r="T104" s="203">
        <f t="shared" ref="T104:T106" si="28">+S104/J104</f>
        <v>0.97167918490057736</v>
      </c>
      <c r="V104" s="509">
        <v>2770.61</v>
      </c>
      <c r="W104" s="514">
        <f t="shared" si="24"/>
        <v>78.470000000000255</v>
      </c>
      <c r="X104" s="515">
        <f t="shared" si="26"/>
        <v>5638226.4400000181</v>
      </c>
    </row>
    <row r="105" spans="2:24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3372.8682749999998</v>
      </c>
      <c r="J105" s="90">
        <f t="shared" si="27"/>
        <v>2207913301.4977498</v>
      </c>
      <c r="K105" s="176"/>
      <c r="L105" s="347"/>
      <c r="M105" s="200">
        <f t="shared" si="21"/>
        <v>0</v>
      </c>
      <c r="N105" s="176"/>
      <c r="O105" s="218">
        <v>3372.8700000000003</v>
      </c>
      <c r="P105" s="200">
        <f t="shared" si="22"/>
        <v>2207914430.7000003</v>
      </c>
      <c r="Q105" s="176"/>
      <c r="R105" s="218">
        <f>+L105+O105</f>
        <v>3372.8700000000003</v>
      </c>
      <c r="S105" s="202">
        <f t="shared" si="23"/>
        <v>2207914430.7000003</v>
      </c>
      <c r="T105" s="203">
        <f t="shared" si="28"/>
        <v>1.0000005114341446</v>
      </c>
      <c r="V105" s="509">
        <v>3372.87</v>
      </c>
      <c r="W105" s="510">
        <f t="shared" si="24"/>
        <v>0</v>
      </c>
      <c r="X105" s="515">
        <f t="shared" si="26"/>
        <v>0</v>
      </c>
    </row>
    <row r="106" spans="2:24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5758.72</v>
      </c>
      <c r="J106" s="90">
        <f t="shared" si="27"/>
        <v>94471801.600000009</v>
      </c>
      <c r="K106" s="176"/>
      <c r="L106" s="347">
        <v>293.3</v>
      </c>
      <c r="M106" s="200">
        <f t="shared" si="21"/>
        <v>4811586.5</v>
      </c>
      <c r="N106" s="176"/>
      <c r="O106" s="218">
        <v>5070.3</v>
      </c>
      <c r="P106" s="200">
        <f t="shared" si="22"/>
        <v>83178271.5</v>
      </c>
      <c r="Q106" s="176"/>
      <c r="R106" s="218">
        <f t="shared" si="25"/>
        <v>5363.6</v>
      </c>
      <c r="S106" s="202">
        <f t="shared" si="23"/>
        <v>87989858</v>
      </c>
      <c r="T106" s="203">
        <f t="shared" si="28"/>
        <v>0.93138753056234713</v>
      </c>
      <c r="V106" s="509">
        <v>5758.72</v>
      </c>
      <c r="W106" s="511">
        <f t="shared" si="24"/>
        <v>688.42000000000007</v>
      </c>
      <c r="X106" s="515">
        <f t="shared" si="26"/>
        <v>11293530.100000001</v>
      </c>
    </row>
    <row r="107" spans="2:24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7"/>
        <v>51031505.340000004</v>
      </c>
      <c r="K107" s="176"/>
      <c r="L107" s="210">
        <v>1613.15</v>
      </c>
      <c r="M107" s="208">
        <f t="shared" si="21"/>
        <v>2531032.35</v>
      </c>
      <c r="N107" s="176"/>
      <c r="O107" s="237">
        <v>27524.05</v>
      </c>
      <c r="P107" s="208">
        <f t="shared" si="22"/>
        <v>43185234.449999996</v>
      </c>
      <c r="Q107" s="176"/>
      <c r="R107" s="237">
        <f t="shared" si="25"/>
        <v>29137.200000000001</v>
      </c>
      <c r="S107" s="259">
        <f t="shared" si="23"/>
        <v>45716266.800000004</v>
      </c>
      <c r="T107" s="213">
        <f>+S107/J107</f>
        <v>0.89584397903634327</v>
      </c>
      <c r="V107" s="509">
        <v>32524.880000000001</v>
      </c>
      <c r="W107" s="512">
        <f>+V107-R107</f>
        <v>3387.6800000000003</v>
      </c>
      <c r="X107" s="515">
        <f t="shared" si="26"/>
        <v>5315269.9200000009</v>
      </c>
    </row>
    <row r="108" spans="2:24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4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4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1418760957.4544334</v>
      </c>
      <c r="K110" s="176"/>
      <c r="L110" s="454"/>
      <c r="M110" s="547">
        <f>SUM(M111:M117)</f>
        <v>276466281.53999996</v>
      </c>
      <c r="N110" s="176"/>
      <c r="O110" s="270"/>
      <c r="P110" s="405">
        <f>SUM(P111:P117)</f>
        <v>494618813</v>
      </c>
      <c r="Q110" s="176"/>
      <c r="R110" s="478"/>
      <c r="S110" s="475">
        <f>SUM(S111:S117)</f>
        <v>771085094.53999996</v>
      </c>
      <c r="T110" s="476"/>
      <c r="V110" s="495">
        <f>+J110-S110</f>
        <v>647675862.91443348</v>
      </c>
      <c r="X110" s="516">
        <f>SUM(X101:X109)</f>
        <v>22248571.880000003</v>
      </c>
    </row>
    <row r="111" spans="2:24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9">+E111*F111</f>
        <v>184947048</v>
      </c>
      <c r="H111" s="176"/>
      <c r="I111" s="382">
        <v>2107.7855477481494</v>
      </c>
      <c r="J111" s="273">
        <f>+I111*F111</f>
        <v>151448607.17680004</v>
      </c>
      <c r="K111" s="176"/>
      <c r="L111" s="254">
        <v>448.52</v>
      </c>
      <c r="M111" s="545">
        <f t="shared" ref="M111:M117" si="30">+(L111)*F111</f>
        <v>32227059.039999999</v>
      </c>
      <c r="N111" s="176"/>
      <c r="O111" s="244">
        <v>705.14</v>
      </c>
      <c r="P111" s="243">
        <f t="shared" ref="P111:P117" si="31">+O111*F111</f>
        <v>50665719.280000001</v>
      </c>
      <c r="Q111" s="176"/>
      <c r="R111" s="244">
        <f>+L111+O111</f>
        <v>1153.6599999999999</v>
      </c>
      <c r="S111" s="473">
        <f t="shared" ref="S111:S117" si="32">+R111*F111</f>
        <v>82892778.319999993</v>
      </c>
      <c r="T111" s="372">
        <f>+S111/J111</f>
        <v>0.54733272141110911</v>
      </c>
    </row>
    <row r="112" spans="2:24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9"/>
        <v>36911250</v>
      </c>
      <c r="H112" s="176"/>
      <c r="I112" s="374">
        <v>383.64</v>
      </c>
      <c r="J112" s="275">
        <f>+I112*F112</f>
        <v>6293614.2000000002</v>
      </c>
      <c r="K112" s="176"/>
      <c r="L112" s="330"/>
      <c r="M112" s="217">
        <f t="shared" si="30"/>
        <v>0</v>
      </c>
      <c r="N112" s="176"/>
      <c r="O112" s="218">
        <v>10.59</v>
      </c>
      <c r="P112" s="219">
        <f t="shared" si="31"/>
        <v>173728.95</v>
      </c>
      <c r="Q112" s="176"/>
      <c r="R112" s="341">
        <f t="shared" ref="R112:R117" si="33">+L112+O112</f>
        <v>10.59</v>
      </c>
      <c r="S112" s="223">
        <f t="shared" si="32"/>
        <v>173728.95</v>
      </c>
      <c r="T112" s="477">
        <f>+S112/J112</f>
        <v>2.7604003753518926E-2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9"/>
        <v>200596500</v>
      </c>
      <c r="H113" s="176"/>
      <c r="I113" s="374">
        <v>307.76497711824481</v>
      </c>
      <c r="J113" s="275">
        <f t="shared" ref="J113:J117" si="34">+I113*F113</f>
        <v>27438478.77</v>
      </c>
      <c r="K113" s="176"/>
      <c r="L113" s="330"/>
      <c r="M113" s="217">
        <f t="shared" si="30"/>
        <v>0</v>
      </c>
      <c r="N113" s="176"/>
      <c r="O113" s="218">
        <v>0</v>
      </c>
      <c r="P113" s="219">
        <f t="shared" si="31"/>
        <v>0</v>
      </c>
      <c r="Q113" s="176"/>
      <c r="R113" s="341">
        <f t="shared" si="33"/>
        <v>0</v>
      </c>
      <c r="S113" s="223">
        <f t="shared" si="32"/>
        <v>0</v>
      </c>
      <c r="T113" s="477">
        <f t="shared" ref="T113:T116" si="35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9"/>
        <v>67675160</v>
      </c>
      <c r="H114" s="176"/>
      <c r="I114" s="374">
        <v>21225.831037479627</v>
      </c>
      <c r="J114" s="275">
        <f t="shared" si="34"/>
        <v>39076754.939999998</v>
      </c>
      <c r="K114" s="176"/>
      <c r="L114" s="347">
        <v>4084.62</v>
      </c>
      <c r="M114" s="546">
        <f t="shared" si="30"/>
        <v>7519785.4199999999</v>
      </c>
      <c r="N114" s="176"/>
      <c r="O114" s="218">
        <v>6155.94</v>
      </c>
      <c r="P114" s="219">
        <f t="shared" si="31"/>
        <v>11333085.539999999</v>
      </c>
      <c r="Q114" s="176"/>
      <c r="R114" s="341">
        <f t="shared" si="33"/>
        <v>10240.56</v>
      </c>
      <c r="S114" s="223">
        <f t="shared" si="32"/>
        <v>18852870.960000001</v>
      </c>
      <c r="T114" s="477">
        <f t="shared" si="35"/>
        <v>0.48245743509018207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9"/>
        <v>1358503146</v>
      </c>
      <c r="H115" s="176"/>
      <c r="I115" s="374">
        <v>2255.7472249748475</v>
      </c>
      <c r="J115" s="275">
        <f t="shared" si="34"/>
        <v>1190536014.6500001</v>
      </c>
      <c r="K115" s="176"/>
      <c r="L115" s="330">
        <v>448.52</v>
      </c>
      <c r="M115" s="546">
        <f t="shared" si="30"/>
        <v>236719437.07999998</v>
      </c>
      <c r="N115" s="176"/>
      <c r="O115" s="276">
        <v>819.37</v>
      </c>
      <c r="P115" s="200">
        <f t="shared" si="31"/>
        <v>432446279.23000002</v>
      </c>
      <c r="Q115" s="176"/>
      <c r="R115" s="341">
        <f t="shared" si="33"/>
        <v>1267.8899999999999</v>
      </c>
      <c r="S115" s="222">
        <f t="shared" si="32"/>
        <v>669165716.30999994</v>
      </c>
      <c r="T115" s="477">
        <f t="shared" si="35"/>
        <v>0.56207095633870829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9"/>
        <v>654610</v>
      </c>
      <c r="H116" s="176"/>
      <c r="I116" s="386">
        <v>1</v>
      </c>
      <c r="J116" s="275">
        <f t="shared" si="34"/>
        <v>654610</v>
      </c>
      <c r="K116" s="176"/>
      <c r="L116" s="330"/>
      <c r="M116" s="217">
        <f t="shared" si="30"/>
        <v>0</v>
      </c>
      <c r="N116" s="176"/>
      <c r="O116" s="218">
        <v>0</v>
      </c>
      <c r="P116" s="219">
        <f t="shared" si="31"/>
        <v>0</v>
      </c>
      <c r="Q116" s="176"/>
      <c r="R116" s="341">
        <f t="shared" si="33"/>
        <v>0</v>
      </c>
      <c r="S116" s="223">
        <f t="shared" si="32"/>
        <v>0</v>
      </c>
      <c r="T116" s="477">
        <f t="shared" si="35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9"/>
        <v>1569</v>
      </c>
      <c r="H117" s="176"/>
      <c r="I117" s="375">
        <v>2111.4580736986518</v>
      </c>
      <c r="J117" s="278">
        <f t="shared" si="34"/>
        <v>3312877.7176331845</v>
      </c>
      <c r="K117" s="176"/>
      <c r="L117" s="428"/>
      <c r="M117" s="236">
        <f t="shared" si="30"/>
        <v>0</v>
      </c>
      <c r="N117" s="176"/>
      <c r="O117" s="237">
        <v>0</v>
      </c>
      <c r="P117" s="211">
        <f t="shared" si="31"/>
        <v>0</v>
      </c>
      <c r="Q117" s="176"/>
      <c r="R117" s="344">
        <f t="shared" si="33"/>
        <v>0</v>
      </c>
      <c r="S117" s="238">
        <f t="shared" si="32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716998118.3755604</v>
      </c>
      <c r="K120" s="479"/>
      <c r="L120" s="455"/>
      <c r="M120" s="405">
        <f>SUM(M121:M133)</f>
        <v>0</v>
      </c>
      <c r="N120" s="176"/>
      <c r="O120" s="263"/>
      <c r="P120" s="405">
        <f>SUM(P121:P133)</f>
        <v>695376626.34000003</v>
      </c>
      <c r="Q120" s="176"/>
      <c r="R120" s="474"/>
      <c r="S120" s="475">
        <f>SUM(S121:S133)</f>
        <v>695376626.34000003</v>
      </c>
      <c r="T120" s="476"/>
      <c r="V120" s="495">
        <f>+J120-S120</f>
        <v>21621492.035560369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6">+E121*F121</f>
        <v>27340000</v>
      </c>
      <c r="H121" s="176"/>
      <c r="I121" s="401">
        <v>0</v>
      </c>
      <c r="J121" s="281">
        <f>+I121*F121</f>
        <v>0</v>
      </c>
      <c r="K121" s="266"/>
      <c r="L121" s="254"/>
      <c r="M121" s="242">
        <f t="shared" ref="M121:M133" si="37">+(L121)*F121</f>
        <v>0</v>
      </c>
      <c r="N121" s="176"/>
      <c r="O121" s="244">
        <v>0</v>
      </c>
      <c r="P121" s="219">
        <f t="shared" ref="P121:P133" si="38">+O121*F121</f>
        <v>0</v>
      </c>
      <c r="Q121" s="176"/>
      <c r="R121" s="244">
        <f>+L121+O121</f>
        <v>0</v>
      </c>
      <c r="S121" s="473">
        <f t="shared" ref="S121:S133" si="39">+R121*F121</f>
        <v>0</v>
      </c>
      <c r="T121" s="372"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6"/>
        <v>576295840</v>
      </c>
      <c r="H122" s="176"/>
      <c r="I122" s="385">
        <v>4230.0000000000009</v>
      </c>
      <c r="J122" s="105">
        <f>+I122*F122</f>
        <v>273681000.00000006</v>
      </c>
      <c r="K122" s="266"/>
      <c r="L122" s="330"/>
      <c r="M122" s="200">
        <f t="shared" si="37"/>
        <v>0</v>
      </c>
      <c r="N122" s="176"/>
      <c r="O122" s="218">
        <v>4230</v>
      </c>
      <c r="P122" s="219">
        <f t="shared" si="38"/>
        <v>273681000</v>
      </c>
      <c r="Q122" s="176"/>
      <c r="R122" s="341">
        <f t="shared" ref="R122:R133" si="40">+L122+O122</f>
        <v>4230</v>
      </c>
      <c r="S122" s="223">
        <f t="shared" si="39"/>
        <v>273681000</v>
      </c>
      <c r="T122" s="477">
        <f>+S122/J122</f>
        <v>0.99999999999999978</v>
      </c>
    </row>
    <row r="123" spans="2:22" ht="99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6"/>
        <v>102466684</v>
      </c>
      <c r="H123" s="176"/>
      <c r="I123" s="385">
        <v>720.72</v>
      </c>
      <c r="J123" s="105">
        <f t="shared" ref="J123:J133" si="41">+I123*F123</f>
        <v>46630584</v>
      </c>
      <c r="K123" s="266"/>
      <c r="L123" s="330"/>
      <c r="M123" s="200">
        <f t="shared" si="37"/>
        <v>0</v>
      </c>
      <c r="N123" s="176"/>
      <c r="O123" s="218">
        <v>720.72</v>
      </c>
      <c r="P123" s="219">
        <f t="shared" si="38"/>
        <v>46630584</v>
      </c>
      <c r="Q123" s="176"/>
      <c r="R123" s="341">
        <f t="shared" si="40"/>
        <v>720.72</v>
      </c>
      <c r="S123" s="223">
        <f t="shared" si="39"/>
        <v>46630584</v>
      </c>
      <c r="T123" s="477">
        <f t="shared" ref="T123:T132" si="42">+S123/J123</f>
        <v>1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6"/>
        <v>38600043.180000007</v>
      </c>
      <c r="H124" s="176"/>
      <c r="I124" s="385">
        <v>183.2000000000001</v>
      </c>
      <c r="J124" s="105">
        <f t="shared" si="41"/>
        <v>12116664.800000006</v>
      </c>
      <c r="K124" s="266"/>
      <c r="L124" s="347"/>
      <c r="M124" s="546">
        <f t="shared" si="37"/>
        <v>0</v>
      </c>
      <c r="N124" s="176"/>
      <c r="O124" s="218">
        <v>183.2</v>
      </c>
      <c r="P124" s="219">
        <f t="shared" si="38"/>
        <v>12116664.799999999</v>
      </c>
      <c r="Q124" s="176"/>
      <c r="R124" s="341">
        <f t="shared" si="40"/>
        <v>183.2</v>
      </c>
      <c r="S124" s="223">
        <f t="shared" si="39"/>
        <v>12116664.799999999</v>
      </c>
      <c r="T124" s="477">
        <f t="shared" si="42"/>
        <v>0.99999999999999933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6"/>
        <v>8214463.7999999989</v>
      </c>
      <c r="H125" s="176"/>
      <c r="I125" s="385">
        <v>94.999999999999986</v>
      </c>
      <c r="J125" s="105">
        <f t="shared" si="41"/>
        <v>6283204.9999999991</v>
      </c>
      <c r="K125" s="266"/>
      <c r="L125" s="450"/>
      <c r="M125" s="546">
        <f t="shared" si="37"/>
        <v>0</v>
      </c>
      <c r="N125" s="176"/>
      <c r="O125" s="218">
        <v>95</v>
      </c>
      <c r="P125" s="219">
        <f t="shared" si="38"/>
        <v>6283205</v>
      </c>
      <c r="Q125" s="176"/>
      <c r="R125" s="341">
        <f t="shared" si="40"/>
        <v>95</v>
      </c>
      <c r="S125" s="223">
        <f t="shared" si="39"/>
        <v>6283205</v>
      </c>
      <c r="T125" s="477">
        <f t="shared" si="42"/>
        <v>1.0000000000000002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6"/>
        <v>87502400</v>
      </c>
      <c r="H126" s="176"/>
      <c r="I126" s="385">
        <v>797.70187981086121</v>
      </c>
      <c r="J126" s="105">
        <f t="shared" si="41"/>
        <v>87251036.209952384</v>
      </c>
      <c r="K126" s="266"/>
      <c r="L126" s="330"/>
      <c r="M126" s="200">
        <f t="shared" si="37"/>
        <v>0</v>
      </c>
      <c r="N126" s="176"/>
      <c r="O126" s="218">
        <v>797.65000000000009</v>
      </c>
      <c r="P126" s="219">
        <f t="shared" si="38"/>
        <v>87245361.700000003</v>
      </c>
      <c r="Q126" s="176"/>
      <c r="R126" s="341">
        <f t="shared" si="40"/>
        <v>797.65000000000009</v>
      </c>
      <c r="S126" s="223">
        <f t="shared" si="39"/>
        <v>87245361.700000003</v>
      </c>
      <c r="T126" s="477">
        <f t="shared" si="42"/>
        <v>0.99993496340904509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6"/>
        <v>144160000</v>
      </c>
      <c r="H127" s="176"/>
      <c r="I127" s="385">
        <v>1050.75</v>
      </c>
      <c r="J127" s="105">
        <f t="shared" si="41"/>
        <v>75738060</v>
      </c>
      <c r="K127" s="266"/>
      <c r="L127" s="347"/>
      <c r="M127" s="217">
        <f t="shared" si="37"/>
        <v>0</v>
      </c>
      <c r="N127" s="176"/>
      <c r="O127" s="218">
        <v>771.75</v>
      </c>
      <c r="P127" s="219">
        <f t="shared" si="38"/>
        <v>55627740</v>
      </c>
      <c r="Q127" s="176"/>
      <c r="R127" s="341">
        <f t="shared" si="40"/>
        <v>771.75</v>
      </c>
      <c r="S127" s="223">
        <f t="shared" si="39"/>
        <v>55627740</v>
      </c>
      <c r="T127" s="477">
        <f t="shared" si="42"/>
        <v>0.73447537473233404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6"/>
        <v>13124000</v>
      </c>
      <c r="H128" s="176"/>
      <c r="I128" s="385">
        <v>0</v>
      </c>
      <c r="J128" s="105">
        <f t="shared" si="41"/>
        <v>0</v>
      </c>
      <c r="K128" s="266"/>
      <c r="L128" s="330"/>
      <c r="M128" s="217">
        <f t="shared" si="37"/>
        <v>0</v>
      </c>
      <c r="N128" s="176"/>
      <c r="O128" s="218">
        <v>0</v>
      </c>
      <c r="P128" s="219">
        <f t="shared" si="38"/>
        <v>0</v>
      </c>
      <c r="Q128" s="176"/>
      <c r="R128" s="341">
        <f t="shared" si="40"/>
        <v>0</v>
      </c>
      <c r="S128" s="223">
        <f t="shared" si="39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6"/>
        <v>7531200</v>
      </c>
      <c r="H129" s="176"/>
      <c r="I129" s="385">
        <v>21863.61</v>
      </c>
      <c r="J129" s="105">
        <f t="shared" si="41"/>
        <v>34304004.090000004</v>
      </c>
      <c r="K129" s="266"/>
      <c r="L129" s="347"/>
      <c r="M129" s="219">
        <f t="shared" si="37"/>
        <v>0</v>
      </c>
      <c r="N129" s="176"/>
      <c r="O129" s="218">
        <v>21863.61</v>
      </c>
      <c r="P129" s="219">
        <f t="shared" si="38"/>
        <v>34304004.090000004</v>
      </c>
      <c r="Q129" s="176"/>
      <c r="R129" s="341">
        <f t="shared" si="40"/>
        <v>21863.61</v>
      </c>
      <c r="S129" s="223">
        <f t="shared" si="39"/>
        <v>34304004.090000004</v>
      </c>
      <c r="T129" s="477">
        <f t="shared" si="42"/>
        <v>1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6"/>
        <v>104844342</v>
      </c>
      <c r="H130" s="176"/>
      <c r="I130" s="385">
        <v>500.18</v>
      </c>
      <c r="J130" s="105">
        <f t="shared" si="41"/>
        <v>42496793.340000004</v>
      </c>
      <c r="K130" s="266"/>
      <c r="L130" s="347"/>
      <c r="M130" s="219">
        <f t="shared" si="37"/>
        <v>0</v>
      </c>
      <c r="N130" s="176"/>
      <c r="O130" s="218">
        <v>482.46000000000004</v>
      </c>
      <c r="P130" s="219">
        <f t="shared" si="38"/>
        <v>40991248.980000004</v>
      </c>
      <c r="Q130" s="176"/>
      <c r="R130" s="341">
        <f t="shared" si="40"/>
        <v>482.46000000000004</v>
      </c>
      <c r="S130" s="223">
        <f t="shared" si="39"/>
        <v>40991248.980000004</v>
      </c>
      <c r="T130" s="477">
        <f t="shared" si="42"/>
        <v>0.96457275380862895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6"/>
        <v>250922197.76249999</v>
      </c>
      <c r="H131" s="176"/>
      <c r="I131" s="374">
        <v>3226.2495861900525</v>
      </c>
      <c r="J131" s="105">
        <f t="shared" si="41"/>
        <v>45390105.42810785</v>
      </c>
      <c r="K131" s="266"/>
      <c r="L131" s="347"/>
      <c r="M131" s="219">
        <f t="shared" si="37"/>
        <v>0</v>
      </c>
      <c r="N131" s="176"/>
      <c r="O131" s="218">
        <v>3226.25</v>
      </c>
      <c r="P131" s="219">
        <f t="shared" si="38"/>
        <v>45390111.25</v>
      </c>
      <c r="Q131" s="176"/>
      <c r="R131" s="341">
        <f t="shared" si="40"/>
        <v>3226.25</v>
      </c>
      <c r="S131" s="223">
        <f t="shared" si="39"/>
        <v>45390111.25</v>
      </c>
      <c r="T131" s="477">
        <f t="shared" si="42"/>
        <v>1.0000001282634638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6"/>
        <v>175551012.33749998</v>
      </c>
      <c r="H132" s="176"/>
      <c r="I132" s="385">
        <v>2042.3074999999994</v>
      </c>
      <c r="J132" s="105">
        <f t="shared" si="41"/>
        <v>33504054.53749999</v>
      </c>
      <c r="K132" s="266"/>
      <c r="L132" s="450"/>
      <c r="M132" s="217">
        <f t="shared" si="37"/>
        <v>0</v>
      </c>
      <c r="N132" s="176"/>
      <c r="O132" s="218">
        <v>2042.3100000000002</v>
      </c>
      <c r="P132" s="219">
        <f t="shared" si="38"/>
        <v>33504095.550000004</v>
      </c>
      <c r="Q132" s="176"/>
      <c r="R132" s="341">
        <f t="shared" si="40"/>
        <v>2042.3100000000002</v>
      </c>
      <c r="S132" s="223">
        <f t="shared" si="39"/>
        <v>33504095.550000004</v>
      </c>
      <c r="T132" s="477">
        <f t="shared" si="42"/>
        <v>1.0000012241055771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6"/>
        <v>14448483</v>
      </c>
      <c r="H133" s="176"/>
      <c r="I133" s="388">
        <v>1934.71</v>
      </c>
      <c r="J133" s="402">
        <f t="shared" si="41"/>
        <v>59602610.969999999</v>
      </c>
      <c r="K133" s="266"/>
      <c r="L133" s="210"/>
      <c r="M133" s="211">
        <f t="shared" si="37"/>
        <v>0</v>
      </c>
      <c r="N133" s="176"/>
      <c r="O133" s="237">
        <v>1934.71</v>
      </c>
      <c r="P133" s="211">
        <f t="shared" si="38"/>
        <v>59602610.969999999</v>
      </c>
      <c r="Q133" s="176"/>
      <c r="R133" s="344">
        <f t="shared" si="40"/>
        <v>1934.71</v>
      </c>
      <c r="S133" s="238">
        <f t="shared" si="39"/>
        <v>59602610.969999999</v>
      </c>
      <c r="T133" s="345">
        <f>+S133/J133</f>
        <v>1</v>
      </c>
    </row>
    <row r="134" spans="2:22" ht="9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10.15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400017639.03999364</v>
      </c>
      <c r="L136" s="455"/>
      <c r="M136" s="405">
        <f>SUM(M137:M146)</f>
        <v>11050089.789999999</v>
      </c>
      <c r="O136" s="263"/>
      <c r="P136" s="405">
        <f>SUM(P137:P146)</f>
        <v>388961731.25</v>
      </c>
      <c r="R136" s="474"/>
      <c r="S136" s="475">
        <f>SUM(S137:S146)</f>
        <v>400011821.03999996</v>
      </c>
      <c r="T136" s="476"/>
      <c r="V136" s="495">
        <f>+J136-S136</f>
        <v>5817.9999936819077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3">+E137*F137</f>
        <v>2378900</v>
      </c>
      <c r="I137" s="371">
        <v>620.16999999999996</v>
      </c>
      <c r="J137" s="95">
        <f>+I137*F137</f>
        <v>14753224.129999999</v>
      </c>
      <c r="L137" s="382"/>
      <c r="M137" s="594">
        <f t="shared" ref="M137:M146" si="44">+(L137)*F137</f>
        <v>0</v>
      </c>
      <c r="O137" s="244">
        <v>620</v>
      </c>
      <c r="P137" s="219">
        <f t="shared" ref="P137:P146" si="45">+O137*F137</f>
        <v>14749180</v>
      </c>
      <c r="R137" s="244">
        <f>+L137+O137</f>
        <v>620</v>
      </c>
      <c r="S137" s="473">
        <f t="shared" ref="S137:S146" si="46">+R137*F137</f>
        <v>14749180</v>
      </c>
      <c r="T137" s="372">
        <f>+S137/J137</f>
        <v>0.99972588161310616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3"/>
        <v>150998293.59999999</v>
      </c>
      <c r="I138" s="374">
        <v>3750</v>
      </c>
      <c r="J138" s="96">
        <f>+I138*F138</f>
        <v>186903750</v>
      </c>
      <c r="L138" s="347">
        <v>184.19</v>
      </c>
      <c r="M138" s="595">
        <f t="shared" si="44"/>
        <v>9180213.7899999991</v>
      </c>
      <c r="O138" s="218">
        <v>3565.8099999999995</v>
      </c>
      <c r="P138" s="219">
        <f t="shared" si="45"/>
        <v>177723536.20999998</v>
      </c>
      <c r="R138" s="341">
        <f t="shared" ref="R138:R146" si="47">+L138+O138</f>
        <v>3749.9999999999995</v>
      </c>
      <c r="S138" s="223">
        <f t="shared" si="46"/>
        <v>186903749.99999997</v>
      </c>
      <c r="T138" s="477">
        <f>+S138/J138</f>
        <v>0.99999999999999989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3"/>
        <v>4096700</v>
      </c>
      <c r="I139" s="374">
        <v>100</v>
      </c>
      <c r="J139" s="96">
        <f t="shared" ref="J139:J146" si="48">+I139*F139</f>
        <v>4096700</v>
      </c>
      <c r="L139" s="347"/>
      <c r="M139" s="595">
        <f t="shared" si="44"/>
        <v>0</v>
      </c>
      <c r="O139" s="218">
        <v>100</v>
      </c>
      <c r="P139" s="219">
        <f t="shared" si="45"/>
        <v>4096700</v>
      </c>
      <c r="R139" s="341">
        <f t="shared" si="47"/>
        <v>100</v>
      </c>
      <c r="S139" s="223">
        <f t="shared" si="46"/>
        <v>4096700</v>
      </c>
      <c r="T139" s="477">
        <f t="shared" ref="T139:T144" si="49">+S139/J139</f>
        <v>1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3"/>
        <v>305456832.24000007</v>
      </c>
      <c r="I140" s="374">
        <v>5915.1050340956754</v>
      </c>
      <c r="J140" s="96">
        <f t="shared" si="48"/>
        <v>161340404.90999365</v>
      </c>
      <c r="L140" s="330"/>
      <c r="M140" s="595">
        <f t="shared" si="44"/>
        <v>0</v>
      </c>
      <c r="O140" s="218">
        <v>5915.04</v>
      </c>
      <c r="P140" s="219">
        <f t="shared" si="45"/>
        <v>161338631.03999999</v>
      </c>
      <c r="R140" s="341">
        <f t="shared" si="47"/>
        <v>5915.04</v>
      </c>
      <c r="S140" s="223">
        <f t="shared" si="46"/>
        <v>161338631.03999999</v>
      </c>
      <c r="T140" s="477">
        <f t="shared" si="49"/>
        <v>0.99998900541997127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3"/>
        <v>8301000</v>
      </c>
      <c r="I141" s="374">
        <v>300</v>
      </c>
      <c r="J141" s="96">
        <f t="shared" si="48"/>
        <v>8301000</v>
      </c>
      <c r="L141" s="330"/>
      <c r="M141" s="549">
        <f t="shared" si="44"/>
        <v>0</v>
      </c>
      <c r="O141" s="218">
        <v>300</v>
      </c>
      <c r="P141" s="219">
        <f t="shared" si="45"/>
        <v>8301000</v>
      </c>
      <c r="R141" s="341">
        <f t="shared" si="47"/>
        <v>300</v>
      </c>
      <c r="S141" s="223">
        <f t="shared" si="46"/>
        <v>8301000</v>
      </c>
      <c r="T141" s="477">
        <f t="shared" si="49"/>
        <v>1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3"/>
        <v>10120720</v>
      </c>
      <c r="I142" s="374">
        <v>0</v>
      </c>
      <c r="J142" s="96">
        <f t="shared" si="48"/>
        <v>0</v>
      </c>
      <c r="L142" s="330"/>
      <c r="M142" s="549">
        <f t="shared" si="44"/>
        <v>0</v>
      </c>
      <c r="O142" s="218">
        <v>0</v>
      </c>
      <c r="P142" s="219">
        <f t="shared" si="45"/>
        <v>0</v>
      </c>
      <c r="R142" s="341">
        <f t="shared" si="47"/>
        <v>0</v>
      </c>
      <c r="S142" s="223">
        <f t="shared" si="46"/>
        <v>0</v>
      </c>
      <c r="T142" s="477"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3"/>
        <v>26957379</v>
      </c>
      <c r="I143" s="374">
        <v>130</v>
      </c>
      <c r="J143" s="96">
        <f t="shared" si="48"/>
        <v>20256990</v>
      </c>
      <c r="L143" s="450">
        <v>12</v>
      </c>
      <c r="M143" s="549">
        <f t="shared" si="44"/>
        <v>1869876</v>
      </c>
      <c r="O143" s="218">
        <v>118</v>
      </c>
      <c r="P143" s="219">
        <f t="shared" si="45"/>
        <v>18387114</v>
      </c>
      <c r="R143" s="341">
        <f t="shared" si="47"/>
        <v>130</v>
      </c>
      <c r="S143" s="223">
        <f t="shared" si="46"/>
        <v>20256990</v>
      </c>
      <c r="T143" s="477">
        <f t="shared" si="49"/>
        <v>1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3"/>
        <v>4365570</v>
      </c>
      <c r="I144" s="374">
        <v>30</v>
      </c>
      <c r="J144" s="96">
        <f t="shared" si="48"/>
        <v>4365570</v>
      </c>
      <c r="L144" s="450"/>
      <c r="M144" s="549">
        <f t="shared" si="44"/>
        <v>0</v>
      </c>
      <c r="O144" s="218">
        <v>30</v>
      </c>
      <c r="P144" s="219">
        <f t="shared" si="45"/>
        <v>4365570</v>
      </c>
      <c r="R144" s="341">
        <f t="shared" si="47"/>
        <v>30</v>
      </c>
      <c r="S144" s="223">
        <f t="shared" si="46"/>
        <v>4365570</v>
      </c>
      <c r="T144" s="477">
        <f t="shared" si="49"/>
        <v>1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3"/>
        <v>97403395.049999997</v>
      </c>
      <c r="I145" s="374">
        <v>0</v>
      </c>
      <c r="J145" s="96">
        <f t="shared" si="48"/>
        <v>0</v>
      </c>
      <c r="L145" s="330"/>
      <c r="M145" s="549">
        <f t="shared" si="44"/>
        <v>0</v>
      </c>
      <c r="O145" s="218">
        <v>0</v>
      </c>
      <c r="P145" s="219">
        <f t="shared" si="45"/>
        <v>0</v>
      </c>
      <c r="R145" s="341">
        <f t="shared" si="47"/>
        <v>0</v>
      </c>
      <c r="S145" s="223">
        <f t="shared" si="46"/>
        <v>0</v>
      </c>
      <c r="T145" s="477"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3"/>
        <v>7569600</v>
      </c>
      <c r="I146" s="375">
        <v>0</v>
      </c>
      <c r="J146" s="97">
        <f t="shared" si="48"/>
        <v>0</v>
      </c>
      <c r="L146" s="428"/>
      <c r="M146" s="596">
        <f t="shared" si="44"/>
        <v>0</v>
      </c>
      <c r="O146" s="237">
        <v>0</v>
      </c>
      <c r="P146" s="211">
        <f t="shared" si="45"/>
        <v>0</v>
      </c>
      <c r="R146" s="344">
        <f t="shared" si="47"/>
        <v>0</v>
      </c>
      <c r="S146" s="238">
        <f t="shared" si="46"/>
        <v>0</v>
      </c>
      <c r="T146" s="345"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120747396.59999999</v>
      </c>
      <c r="L149" s="455"/>
      <c r="M149" s="547">
        <f>SUM(M150:M157)</f>
        <v>0</v>
      </c>
      <c r="O149" s="263"/>
      <c r="P149" s="405">
        <f>SUM(P150:P157)</f>
        <v>120747396.59999999</v>
      </c>
      <c r="R149" s="474"/>
      <c r="S149" s="475">
        <f>SUM(S150:S157)</f>
        <v>120747396.59999999</v>
      </c>
      <c r="T149" s="476"/>
      <c r="V149" s="495">
        <f>+J149-S149</f>
        <v>0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50">+E150*F150</f>
        <v>11711040</v>
      </c>
      <c r="I150" s="371">
        <v>0</v>
      </c>
      <c r="J150" s="273">
        <f>+I150*F150</f>
        <v>0</v>
      </c>
      <c r="L150" s="254"/>
      <c r="M150" s="242">
        <f t="shared" ref="M150:M157" si="51">+(L150)*F150</f>
        <v>0</v>
      </c>
      <c r="O150" s="244">
        <v>0</v>
      </c>
      <c r="P150" s="219">
        <f t="shared" ref="P150:P157" si="52">+O150*F150</f>
        <v>0</v>
      </c>
      <c r="R150" s="244">
        <f>+L150+O150</f>
        <v>0</v>
      </c>
      <c r="S150" s="473">
        <f t="shared" ref="S150:S157" si="53">+R150*F150</f>
        <v>0</v>
      </c>
      <c r="T150" s="372"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50"/>
        <v>5090100</v>
      </c>
      <c r="I151" s="374">
        <v>611.55999999999995</v>
      </c>
      <c r="J151" s="403">
        <f>+I151*F151</f>
        <v>51881692.599999994</v>
      </c>
      <c r="L151" s="330"/>
      <c r="M151" s="546">
        <f t="shared" si="51"/>
        <v>0</v>
      </c>
      <c r="O151" s="218">
        <v>611.55999999999995</v>
      </c>
      <c r="P151" s="219">
        <f t="shared" si="52"/>
        <v>51881692.599999994</v>
      </c>
      <c r="R151" s="341">
        <f t="shared" ref="R151:R157" si="54">+L151+O151</f>
        <v>611.55999999999995</v>
      </c>
      <c r="S151" s="223">
        <f t="shared" si="53"/>
        <v>51881692.599999994</v>
      </c>
      <c r="T151" s="477">
        <f>+S151/J151</f>
        <v>1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50"/>
        <v>42501264</v>
      </c>
      <c r="I152" s="374">
        <v>43</v>
      </c>
      <c r="J152" s="403">
        <f t="shared" ref="J152:J157" si="55">+I152*F152</f>
        <v>38074049</v>
      </c>
      <c r="L152" s="347"/>
      <c r="M152" s="217">
        <f t="shared" si="51"/>
        <v>0</v>
      </c>
      <c r="O152" s="218">
        <v>43</v>
      </c>
      <c r="P152" s="200">
        <f t="shared" si="52"/>
        <v>38074049</v>
      </c>
      <c r="R152" s="341">
        <f t="shared" si="54"/>
        <v>43</v>
      </c>
      <c r="S152" s="222">
        <f t="shared" si="53"/>
        <v>38074049</v>
      </c>
      <c r="T152" s="477">
        <f t="shared" ref="T152:T156" si="56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50"/>
        <v>11393520</v>
      </c>
      <c r="I153" s="374">
        <v>25</v>
      </c>
      <c r="J153" s="403">
        <f t="shared" si="55"/>
        <v>7120950</v>
      </c>
      <c r="L153" s="347"/>
      <c r="M153" s="217">
        <f t="shared" si="51"/>
        <v>0</v>
      </c>
      <c r="O153" s="218">
        <v>25</v>
      </c>
      <c r="P153" s="200">
        <f t="shared" si="52"/>
        <v>7120950</v>
      </c>
      <c r="R153" s="341">
        <f t="shared" si="54"/>
        <v>25</v>
      </c>
      <c r="S153" s="222">
        <f t="shared" si="53"/>
        <v>7120950</v>
      </c>
      <c r="T153" s="477">
        <f t="shared" si="56"/>
        <v>1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50"/>
        <v>2813480</v>
      </c>
      <c r="I154" s="374">
        <v>0</v>
      </c>
      <c r="J154" s="403">
        <f t="shared" si="55"/>
        <v>0</v>
      </c>
      <c r="L154" s="347"/>
      <c r="M154" s="217">
        <f t="shared" si="51"/>
        <v>0</v>
      </c>
      <c r="O154" s="218">
        <v>0</v>
      </c>
      <c r="P154" s="200">
        <f t="shared" si="52"/>
        <v>0</v>
      </c>
      <c r="R154" s="341">
        <f t="shared" si="54"/>
        <v>0</v>
      </c>
      <c r="S154" s="222">
        <f t="shared" si="53"/>
        <v>0</v>
      </c>
      <c r="T154" s="477"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50"/>
        <v>14509760</v>
      </c>
      <c r="I155" s="374">
        <v>36</v>
      </c>
      <c r="J155" s="403">
        <f t="shared" si="55"/>
        <v>13058784</v>
      </c>
      <c r="L155" s="347"/>
      <c r="M155" s="217">
        <f t="shared" si="51"/>
        <v>0</v>
      </c>
      <c r="O155" s="218">
        <v>36</v>
      </c>
      <c r="P155" s="200">
        <f t="shared" si="52"/>
        <v>13058784</v>
      </c>
      <c r="R155" s="341">
        <f t="shared" si="54"/>
        <v>36</v>
      </c>
      <c r="S155" s="222">
        <f t="shared" si="53"/>
        <v>13058784</v>
      </c>
      <c r="T155" s="477">
        <f t="shared" si="56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50"/>
        <v>9080400</v>
      </c>
      <c r="I156" s="374">
        <v>40</v>
      </c>
      <c r="J156" s="403">
        <f t="shared" si="55"/>
        <v>9080400</v>
      </c>
      <c r="L156" s="347"/>
      <c r="M156" s="217">
        <f t="shared" si="51"/>
        <v>0</v>
      </c>
      <c r="O156" s="218">
        <v>40</v>
      </c>
      <c r="P156" s="200">
        <f t="shared" si="52"/>
        <v>9080400</v>
      </c>
      <c r="R156" s="341">
        <f t="shared" si="54"/>
        <v>40</v>
      </c>
      <c r="S156" s="222">
        <f t="shared" si="53"/>
        <v>9080400</v>
      </c>
      <c r="T156" s="477">
        <f t="shared" si="56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50"/>
        <v>3403380</v>
      </c>
      <c r="I157" s="375">
        <v>9</v>
      </c>
      <c r="J157" s="404">
        <f t="shared" si="55"/>
        <v>1531521</v>
      </c>
      <c r="L157" s="210"/>
      <c r="M157" s="236">
        <f t="shared" si="51"/>
        <v>0</v>
      </c>
      <c r="O157" s="237">
        <v>9</v>
      </c>
      <c r="P157" s="208">
        <f t="shared" si="52"/>
        <v>1531521</v>
      </c>
      <c r="R157" s="344">
        <f t="shared" si="54"/>
        <v>9</v>
      </c>
      <c r="S157" s="206">
        <f t="shared" si="53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577">
        <f>SUM(J160:J163)</f>
        <v>102559543.99999997</v>
      </c>
      <c r="L159" s="480"/>
      <c r="M159" s="578">
        <f>SUM(M160:M163)</f>
        <v>37921058</v>
      </c>
      <c r="O159" s="263"/>
      <c r="P159" s="547">
        <f>SUM(P160:P163)</f>
        <v>64633140</v>
      </c>
      <c r="R159" s="191"/>
      <c r="S159" s="579">
        <f>SUM(S160:S163)</f>
        <v>102554198</v>
      </c>
      <c r="T159" s="264"/>
      <c r="V159" s="495">
        <f>+J159-S159</f>
        <v>5345.9999999701977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12089.999999999996</v>
      </c>
      <c r="J160" s="95">
        <f>+I160*F160</f>
        <v>64633139.999999978</v>
      </c>
      <c r="L160" s="382"/>
      <c r="M160" s="575">
        <f>+(L160)*F160</f>
        <v>0</v>
      </c>
      <c r="O160" s="244">
        <v>12090</v>
      </c>
      <c r="P160" s="576">
        <f>+O160*F160</f>
        <v>64633140</v>
      </c>
      <c r="R160" s="244">
        <f>+O160+L160</f>
        <v>12090</v>
      </c>
      <c r="S160" s="574">
        <f>+R160*F160</f>
        <v>64633140</v>
      </c>
      <c r="T160" s="246">
        <f>+S160/J160</f>
        <v>1.0000000000000004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1999.9999999999982</v>
      </c>
      <c r="J161" s="96">
        <f>+I161*F161</f>
        <v>5345999.9999999953</v>
      </c>
      <c r="L161" s="386">
        <v>1998</v>
      </c>
      <c r="M161" s="96">
        <f t="shared" ref="M161:M163" si="57">+(L161)*F161</f>
        <v>5340654</v>
      </c>
      <c r="O161" s="218">
        <v>0</v>
      </c>
      <c r="P161" s="219">
        <f>+O161*F161</f>
        <v>0</v>
      </c>
      <c r="R161" s="218">
        <f>+O161+L161</f>
        <v>1998</v>
      </c>
      <c r="S161" s="223">
        <f>+R161*F161</f>
        <v>5340654</v>
      </c>
      <c r="T161" s="203">
        <f>+S161/J161</f>
        <v>0.99900000000000089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55</v>
      </c>
      <c r="J162" s="96">
        <f t="shared" ref="J162:J163" si="58">+I162*F162</f>
        <v>14696440</v>
      </c>
      <c r="L162" s="386">
        <v>55</v>
      </c>
      <c r="M162" s="96">
        <f t="shared" si="57"/>
        <v>14696440</v>
      </c>
      <c r="O162" s="218">
        <v>0</v>
      </c>
      <c r="P162" s="219">
        <f>+O162*F162</f>
        <v>0</v>
      </c>
      <c r="R162" s="218">
        <f>+O162+L162</f>
        <v>55</v>
      </c>
      <c r="S162" s="223">
        <f>+R162*F162</f>
        <v>14696440</v>
      </c>
      <c r="T162" s="203">
        <f>+S162/J162</f>
        <v>1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1967</v>
      </c>
      <c r="J163" s="97">
        <f t="shared" si="58"/>
        <v>17883964</v>
      </c>
      <c r="L163" s="343">
        <v>1967</v>
      </c>
      <c r="M163" s="97">
        <f t="shared" si="57"/>
        <v>17883964</v>
      </c>
      <c r="O163" s="237">
        <v>0</v>
      </c>
      <c r="P163" s="211">
        <f>+O163*F163</f>
        <v>0</v>
      </c>
      <c r="R163" s="237">
        <f>+O163+L163</f>
        <v>1967</v>
      </c>
      <c r="S163" s="238">
        <f>+R163*F163</f>
        <v>17883964</v>
      </c>
      <c r="T163" s="213">
        <f>+S163/J163</f>
        <v>1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3713754523.3755002</v>
      </c>
      <c r="L166" s="455"/>
      <c r="M166" s="102">
        <f>+M167+M229+M233</f>
        <v>10153806</v>
      </c>
      <c r="O166" s="263"/>
      <c r="P166" s="405">
        <f>+P167+P229+P233</f>
        <v>3212958857.4100194</v>
      </c>
      <c r="R166" s="191"/>
      <c r="S166" s="405">
        <f>+S167+S229+S233</f>
        <v>3223112663.4100194</v>
      </c>
      <c r="T166" s="264">
        <f>+S166/J166</f>
        <v>0.8678852205019929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1952346563.2800002</v>
      </c>
      <c r="L167" s="456"/>
      <c r="M167" s="288">
        <f>+M168+M188</f>
        <v>0</v>
      </c>
      <c r="O167" s="322"/>
      <c r="P167" s="405">
        <f>+P168+P188</f>
        <v>1465978358.77</v>
      </c>
      <c r="R167" s="323"/>
      <c r="S167" s="405">
        <f>+S168+S188</f>
        <v>1465978358.77</v>
      </c>
      <c r="T167" s="289">
        <f>+S167/J167</f>
        <v>0.75088019019897412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938138966.32999992</v>
      </c>
      <c r="R168" s="192"/>
      <c r="S168" s="405">
        <f>SUM(S169:S185)</f>
        <v>938138966.32999992</v>
      </c>
      <c r="T168" s="264">
        <f>+S168/J168</f>
        <v>0.99973430196057944</v>
      </c>
      <c r="V168" s="495">
        <f>+J168-S168</f>
        <v>249327.93000006676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9">+E169*F169</f>
        <v>29969474.25</v>
      </c>
      <c r="I169" s="371">
        <v>2100</v>
      </c>
      <c r="J169" s="95">
        <f>+I169*F169</f>
        <v>34450500</v>
      </c>
      <c r="L169" s="371"/>
      <c r="M169" s="545">
        <f t="shared" ref="M169:M185" si="60">+(L169)*F169</f>
        <v>0</v>
      </c>
      <c r="O169" s="244">
        <v>2090.04</v>
      </c>
      <c r="P169" s="199">
        <f t="shared" ref="P169:P185" si="61">+O169*F169</f>
        <v>34287106.200000003</v>
      </c>
      <c r="R169" s="244">
        <f>+L169+O169</f>
        <v>2090.04</v>
      </c>
      <c r="S169" s="216">
        <f t="shared" ref="S169:S185" si="62">+R169*F169</f>
        <v>34287106.200000003</v>
      </c>
      <c r="T169" s="246">
        <f>+S169/J169</f>
        <v>0.99525714285714295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9"/>
        <v>17197965.899999999</v>
      </c>
      <c r="I170" s="374">
        <v>11549.999999999998</v>
      </c>
      <c r="J170" s="96">
        <f>+I170*F170</f>
        <v>18121949.999999996</v>
      </c>
      <c r="L170" s="347"/>
      <c r="M170" s="217">
        <f t="shared" si="60"/>
        <v>0</v>
      </c>
      <c r="O170" s="218">
        <v>11495.23</v>
      </c>
      <c r="P170" s="200">
        <f t="shared" si="61"/>
        <v>18036015.870000001</v>
      </c>
      <c r="R170" s="218">
        <f>+L170+O170</f>
        <v>11495.23</v>
      </c>
      <c r="S170" s="202">
        <f t="shared" si="62"/>
        <v>18036015.870000001</v>
      </c>
      <c r="T170" s="203">
        <f>+S170/J170</f>
        <v>0.99525800865800895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9"/>
        <v>113668787.54000001</v>
      </c>
      <c r="I171" s="374">
        <v>400</v>
      </c>
      <c r="J171" s="96">
        <f t="shared" ref="J171:J185" si="63">+I171*F171</f>
        <v>30707600</v>
      </c>
      <c r="L171" s="330"/>
      <c r="M171" s="200">
        <f t="shared" si="60"/>
        <v>0</v>
      </c>
      <c r="O171" s="218">
        <v>400</v>
      </c>
      <c r="P171" s="200">
        <f t="shared" si="61"/>
        <v>30707600</v>
      </c>
      <c r="R171" s="218">
        <f t="shared" ref="R171:R184" si="64">+L171+O171</f>
        <v>400</v>
      </c>
      <c r="S171" s="202">
        <f t="shared" si="62"/>
        <v>30707600</v>
      </c>
      <c r="T171" s="203">
        <f t="shared" ref="T171:T184" si="65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9"/>
        <v>283951075.18000001</v>
      </c>
      <c r="I172" s="374">
        <v>170</v>
      </c>
      <c r="J172" s="96">
        <f t="shared" si="63"/>
        <v>234067220</v>
      </c>
      <c r="L172" s="330"/>
      <c r="M172" s="217">
        <f t="shared" si="60"/>
        <v>0</v>
      </c>
      <c r="O172" s="218">
        <v>170</v>
      </c>
      <c r="P172" s="200">
        <f t="shared" si="61"/>
        <v>234067220</v>
      </c>
      <c r="R172" s="218">
        <f t="shared" si="64"/>
        <v>170</v>
      </c>
      <c r="S172" s="202">
        <f t="shared" si="62"/>
        <v>234067220</v>
      </c>
      <c r="T172" s="203">
        <f t="shared" si="65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9"/>
        <v>459235573.25999993</v>
      </c>
      <c r="I173" s="374">
        <v>499.73999999999995</v>
      </c>
      <c r="J173" s="96">
        <f t="shared" si="63"/>
        <v>459235573.25999993</v>
      </c>
      <c r="L173" s="328"/>
      <c r="M173" s="291">
        <f t="shared" si="60"/>
        <v>0</v>
      </c>
      <c r="O173" s="218">
        <v>499.74</v>
      </c>
      <c r="P173" s="200">
        <f t="shared" si="61"/>
        <v>459235573.25999999</v>
      </c>
      <c r="R173" s="218">
        <f t="shared" si="64"/>
        <v>499.74</v>
      </c>
      <c r="S173" s="202">
        <f t="shared" si="62"/>
        <v>459235573.25999999</v>
      </c>
      <c r="T173" s="203">
        <f t="shared" si="65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9"/>
        <v>11713860</v>
      </c>
      <c r="I174" s="374">
        <v>20</v>
      </c>
      <c r="J174" s="96">
        <f t="shared" si="63"/>
        <v>11713860</v>
      </c>
      <c r="L174" s="330"/>
      <c r="M174" s="217">
        <f t="shared" si="60"/>
        <v>0</v>
      </c>
      <c r="O174" s="218">
        <v>20</v>
      </c>
      <c r="P174" s="200">
        <f t="shared" si="61"/>
        <v>11713860</v>
      </c>
      <c r="R174" s="218">
        <f t="shared" si="64"/>
        <v>20</v>
      </c>
      <c r="S174" s="202">
        <f t="shared" si="62"/>
        <v>11713860</v>
      </c>
      <c r="T174" s="203">
        <f t="shared" si="65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9"/>
        <v>581360</v>
      </c>
      <c r="I175" s="374">
        <v>5</v>
      </c>
      <c r="J175" s="96">
        <f t="shared" si="63"/>
        <v>581360</v>
      </c>
      <c r="L175" s="330"/>
      <c r="M175" s="217">
        <f t="shared" si="60"/>
        <v>0</v>
      </c>
      <c r="O175" s="218">
        <v>5</v>
      </c>
      <c r="P175" s="200">
        <f t="shared" si="61"/>
        <v>581360</v>
      </c>
      <c r="R175" s="218">
        <f t="shared" si="64"/>
        <v>5</v>
      </c>
      <c r="S175" s="202">
        <f t="shared" si="62"/>
        <v>581360</v>
      </c>
      <c r="T175" s="203">
        <f t="shared" si="65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9"/>
        <v>991875</v>
      </c>
      <c r="I176" s="374">
        <v>15</v>
      </c>
      <c r="J176" s="96">
        <f t="shared" si="63"/>
        <v>991875</v>
      </c>
      <c r="L176" s="330"/>
      <c r="M176" s="217">
        <f t="shared" si="60"/>
        <v>0</v>
      </c>
      <c r="O176" s="218">
        <v>15</v>
      </c>
      <c r="P176" s="200">
        <f t="shared" si="61"/>
        <v>991875</v>
      </c>
      <c r="R176" s="218">
        <f t="shared" si="64"/>
        <v>15</v>
      </c>
      <c r="S176" s="202">
        <f t="shared" si="62"/>
        <v>991875</v>
      </c>
      <c r="T176" s="203">
        <f t="shared" si="65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9"/>
        <v>10332064</v>
      </c>
      <c r="I177" s="374">
        <v>1</v>
      </c>
      <c r="J177" s="96">
        <f t="shared" si="63"/>
        <v>10332064</v>
      </c>
      <c r="L177" s="330"/>
      <c r="M177" s="217">
        <f t="shared" si="60"/>
        <v>0</v>
      </c>
      <c r="O177" s="218">
        <v>1</v>
      </c>
      <c r="P177" s="200">
        <f t="shared" si="61"/>
        <v>10332064</v>
      </c>
      <c r="R177" s="218">
        <f t="shared" si="64"/>
        <v>1</v>
      </c>
      <c r="S177" s="202">
        <f t="shared" si="62"/>
        <v>10332064</v>
      </c>
      <c r="T177" s="203">
        <f t="shared" si="65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9"/>
        <v>11049110</v>
      </c>
      <c r="I178" s="374">
        <v>0</v>
      </c>
      <c r="J178" s="96">
        <f t="shared" si="63"/>
        <v>0</v>
      </c>
      <c r="L178" s="330"/>
      <c r="M178" s="217">
        <f t="shared" si="60"/>
        <v>0</v>
      </c>
      <c r="O178" s="218">
        <v>0</v>
      </c>
      <c r="P178" s="200">
        <f t="shared" si="61"/>
        <v>0</v>
      </c>
      <c r="R178" s="218">
        <f t="shared" si="64"/>
        <v>0</v>
      </c>
      <c r="S178" s="202">
        <f t="shared" si="62"/>
        <v>0</v>
      </c>
      <c r="T178" s="203">
        <v>0</v>
      </c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9"/>
        <v>0</v>
      </c>
      <c r="I179" s="374">
        <v>0</v>
      </c>
      <c r="J179" s="96">
        <f t="shared" si="63"/>
        <v>0</v>
      </c>
      <c r="L179" s="330"/>
      <c r="M179" s="217">
        <f t="shared" si="60"/>
        <v>0</v>
      </c>
      <c r="O179" s="218">
        <v>0</v>
      </c>
      <c r="P179" s="200">
        <f t="shared" si="61"/>
        <v>0</v>
      </c>
      <c r="R179" s="218">
        <f t="shared" si="64"/>
        <v>0</v>
      </c>
      <c r="S179" s="202">
        <f t="shared" si="62"/>
        <v>0</v>
      </c>
      <c r="T179" s="203">
        <v>0</v>
      </c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9"/>
        <v>12789944</v>
      </c>
      <c r="I180" s="374">
        <v>0</v>
      </c>
      <c r="J180" s="96">
        <f t="shared" si="63"/>
        <v>0</v>
      </c>
      <c r="L180" s="330"/>
      <c r="M180" s="217">
        <f t="shared" si="60"/>
        <v>0</v>
      </c>
      <c r="O180" s="218">
        <v>0</v>
      </c>
      <c r="P180" s="200">
        <f t="shared" si="61"/>
        <v>0</v>
      </c>
      <c r="R180" s="218">
        <f t="shared" si="64"/>
        <v>0</v>
      </c>
      <c r="S180" s="202">
        <f t="shared" si="62"/>
        <v>0</v>
      </c>
      <c r="T180" s="203">
        <v>0</v>
      </c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9"/>
        <v>127074394</v>
      </c>
      <c r="I181" s="374">
        <v>2</v>
      </c>
      <c r="J181" s="96">
        <f t="shared" si="63"/>
        <v>127074394</v>
      </c>
      <c r="L181" s="330"/>
      <c r="M181" s="200">
        <f t="shared" si="60"/>
        <v>0</v>
      </c>
      <c r="O181" s="218">
        <v>2</v>
      </c>
      <c r="P181" s="200">
        <f t="shared" si="61"/>
        <v>127074394</v>
      </c>
      <c r="R181" s="218">
        <f t="shared" si="64"/>
        <v>2</v>
      </c>
      <c r="S181" s="202">
        <f t="shared" si="62"/>
        <v>127074394</v>
      </c>
      <c r="T181" s="203">
        <f t="shared" si="65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9"/>
        <v>0</v>
      </c>
      <c r="I182" s="374">
        <v>0</v>
      </c>
      <c r="J182" s="96">
        <f t="shared" si="63"/>
        <v>0</v>
      </c>
      <c r="L182" s="330"/>
      <c r="M182" s="217">
        <f t="shared" si="60"/>
        <v>0</v>
      </c>
      <c r="O182" s="218">
        <v>0</v>
      </c>
      <c r="P182" s="200">
        <f t="shared" si="61"/>
        <v>0</v>
      </c>
      <c r="R182" s="218">
        <f t="shared" si="64"/>
        <v>0</v>
      </c>
      <c r="S182" s="202">
        <f t="shared" si="62"/>
        <v>0</v>
      </c>
      <c r="T182" s="203">
        <v>0</v>
      </c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9"/>
        <v>2622462</v>
      </c>
      <c r="I183" s="374">
        <v>1</v>
      </c>
      <c r="J183" s="96">
        <f t="shared" si="63"/>
        <v>2622462</v>
      </c>
      <c r="L183" s="330"/>
      <c r="M183" s="217">
        <f t="shared" si="60"/>
        <v>0</v>
      </c>
      <c r="O183" s="218">
        <v>1</v>
      </c>
      <c r="P183" s="200">
        <f t="shared" si="61"/>
        <v>2622462</v>
      </c>
      <c r="R183" s="218">
        <f t="shared" si="64"/>
        <v>1</v>
      </c>
      <c r="S183" s="202">
        <f t="shared" si="62"/>
        <v>2622462</v>
      </c>
      <c r="T183" s="203">
        <f t="shared" si="65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9"/>
        <v>4244718</v>
      </c>
      <c r="I184" s="374">
        <v>2</v>
      </c>
      <c r="J184" s="96">
        <f t="shared" si="63"/>
        <v>8489436</v>
      </c>
      <c r="L184" s="450"/>
      <c r="M184" s="200">
        <f t="shared" si="60"/>
        <v>0</v>
      </c>
      <c r="O184" s="218">
        <v>2</v>
      </c>
      <c r="P184" s="200">
        <f t="shared" si="61"/>
        <v>8489436</v>
      </c>
      <c r="R184" s="218">
        <f t="shared" si="64"/>
        <v>2</v>
      </c>
      <c r="S184" s="202">
        <f t="shared" si="62"/>
        <v>8489436</v>
      </c>
      <c r="T184" s="203">
        <f t="shared" si="65"/>
        <v>1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9"/>
        <v>0</v>
      </c>
      <c r="I185" s="375">
        <v>0</v>
      </c>
      <c r="J185" s="97">
        <f t="shared" si="63"/>
        <v>0</v>
      </c>
      <c r="L185" s="428"/>
      <c r="M185" s="236">
        <f t="shared" si="60"/>
        <v>0</v>
      </c>
      <c r="O185" s="237">
        <v>0</v>
      </c>
      <c r="P185" s="208">
        <f t="shared" si="61"/>
        <v>0</v>
      </c>
      <c r="R185" s="237">
        <f>+L185+O185</f>
        <v>0</v>
      </c>
      <c r="S185" s="259">
        <f t="shared" si="62"/>
        <v>0</v>
      </c>
      <c r="T185" s="213">
        <v>0</v>
      </c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1013958269.0200001</v>
      </c>
      <c r="L188" s="449"/>
      <c r="M188" s="571">
        <f>SUM(M189:M227)</f>
        <v>0</v>
      </c>
      <c r="O188" s="263"/>
      <c r="P188" s="405">
        <f>SUM(P189:P227)</f>
        <v>527839392.44</v>
      </c>
      <c r="R188" s="191"/>
      <c r="S188" s="405">
        <f>SUM(S189:S227)</f>
        <v>527839392.44</v>
      </c>
      <c r="T188" s="264"/>
      <c r="V188" s="495">
        <f>+J188-S188</f>
        <v>486118876.5800001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6">+E189*F189</f>
        <v>19920099.350000001</v>
      </c>
      <c r="I189" s="371">
        <v>1214.27</v>
      </c>
      <c r="J189" s="96">
        <f>+I189*F189</f>
        <v>19920099.350000001</v>
      </c>
      <c r="L189" s="254"/>
      <c r="M189" s="572">
        <f t="shared" ref="M189:M227" si="67">+(L189)*F189</f>
        <v>0</v>
      </c>
      <c r="O189" s="244">
        <v>1208.81</v>
      </c>
      <c r="P189" s="199">
        <f t="shared" ref="P189:P227" si="68">+O189*F189</f>
        <v>19830528.050000001</v>
      </c>
      <c r="R189" s="244">
        <f>+L189+O189</f>
        <v>1208.81</v>
      </c>
      <c r="S189" s="216">
        <f t="shared" ref="S189:S227" si="69">+R189*F189</f>
        <v>19830528.050000001</v>
      </c>
      <c r="T189" s="246">
        <f>+S189/J189</f>
        <v>0.99550347122139227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6"/>
        <v>14688960</v>
      </c>
      <c r="I190" s="374">
        <v>440</v>
      </c>
      <c r="J190" s="96">
        <f>+I190*F190</f>
        <v>14688960</v>
      </c>
      <c r="L190" s="330"/>
      <c r="M190" s="546">
        <f t="shared" si="67"/>
        <v>0</v>
      </c>
      <c r="O190" s="218">
        <v>0</v>
      </c>
      <c r="P190" s="200">
        <f t="shared" si="68"/>
        <v>0</v>
      </c>
      <c r="R190" s="218">
        <f>+L190+O190</f>
        <v>0</v>
      </c>
      <c r="S190" s="202">
        <f t="shared" si="69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6"/>
        <v>22199408</v>
      </c>
      <c r="I191" s="374">
        <v>616</v>
      </c>
      <c r="J191" s="96">
        <f t="shared" ref="J191:J226" si="70">+I191*F191</f>
        <v>22199408</v>
      </c>
      <c r="L191" s="330"/>
      <c r="M191" s="546">
        <f t="shared" si="67"/>
        <v>0</v>
      </c>
      <c r="O191" s="218">
        <v>0</v>
      </c>
      <c r="P191" s="200">
        <f t="shared" si="68"/>
        <v>0</v>
      </c>
      <c r="R191" s="218">
        <f t="shared" ref="R191:R226" si="71">+L191+O191</f>
        <v>0</v>
      </c>
      <c r="S191" s="202">
        <f t="shared" si="69"/>
        <v>0</v>
      </c>
      <c r="T191" s="203">
        <f t="shared" ref="T191:T225" si="72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6"/>
        <v>1801656</v>
      </c>
      <c r="I192" s="374">
        <v>9</v>
      </c>
      <c r="J192" s="96">
        <f t="shared" si="70"/>
        <v>1801656</v>
      </c>
      <c r="L192" s="330"/>
      <c r="M192" s="546">
        <f t="shared" si="67"/>
        <v>0</v>
      </c>
      <c r="O192" s="218">
        <v>0</v>
      </c>
      <c r="P192" s="200">
        <f t="shared" si="68"/>
        <v>0</v>
      </c>
      <c r="R192" s="218">
        <f t="shared" si="71"/>
        <v>0</v>
      </c>
      <c r="S192" s="202">
        <f t="shared" si="69"/>
        <v>0</v>
      </c>
      <c r="T192" s="203">
        <f t="shared" si="72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6"/>
        <v>1975656</v>
      </c>
      <c r="I193" s="374">
        <v>8</v>
      </c>
      <c r="J193" s="96">
        <f t="shared" si="70"/>
        <v>1975656</v>
      </c>
      <c r="L193" s="330"/>
      <c r="M193" s="546">
        <f t="shared" si="67"/>
        <v>0</v>
      </c>
      <c r="O193" s="218">
        <v>0</v>
      </c>
      <c r="P193" s="200">
        <f t="shared" si="68"/>
        <v>0</v>
      </c>
      <c r="R193" s="218">
        <f t="shared" si="71"/>
        <v>0</v>
      </c>
      <c r="S193" s="202">
        <f t="shared" si="69"/>
        <v>0</v>
      </c>
      <c r="T193" s="203">
        <f t="shared" si="72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6"/>
        <v>16200172</v>
      </c>
      <c r="I194" s="374">
        <v>556</v>
      </c>
      <c r="J194" s="96">
        <f t="shared" si="70"/>
        <v>16200172</v>
      </c>
      <c r="L194" s="347"/>
      <c r="M194" s="546">
        <f t="shared" si="67"/>
        <v>0</v>
      </c>
      <c r="O194" s="218">
        <v>50</v>
      </c>
      <c r="P194" s="200">
        <f t="shared" si="68"/>
        <v>1456850</v>
      </c>
      <c r="R194" s="218">
        <f t="shared" si="71"/>
        <v>50</v>
      </c>
      <c r="S194" s="202">
        <f t="shared" si="69"/>
        <v>1456850</v>
      </c>
      <c r="T194" s="203">
        <f t="shared" si="72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6"/>
        <v>2495548</v>
      </c>
      <c r="I195" s="374">
        <v>5</v>
      </c>
      <c r="J195" s="96">
        <f t="shared" si="70"/>
        <v>3119435</v>
      </c>
      <c r="L195" s="347"/>
      <c r="M195" s="546">
        <f t="shared" si="67"/>
        <v>0</v>
      </c>
      <c r="O195" s="218">
        <v>4</v>
      </c>
      <c r="P195" s="200">
        <f t="shared" si="68"/>
        <v>2495548</v>
      </c>
      <c r="R195" s="218">
        <f t="shared" si="71"/>
        <v>4</v>
      </c>
      <c r="S195" s="202">
        <f t="shared" si="69"/>
        <v>2495548</v>
      </c>
      <c r="T195" s="203">
        <f t="shared" si="72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6"/>
        <v>2842904</v>
      </c>
      <c r="I196" s="374">
        <v>6</v>
      </c>
      <c r="J196" s="96">
        <f t="shared" si="70"/>
        <v>4264356</v>
      </c>
      <c r="L196" s="347"/>
      <c r="M196" s="573">
        <f t="shared" si="67"/>
        <v>0</v>
      </c>
      <c r="O196" s="218">
        <v>6</v>
      </c>
      <c r="P196" s="200">
        <f t="shared" si="68"/>
        <v>4264356</v>
      </c>
      <c r="R196" s="218">
        <f t="shared" si="71"/>
        <v>6</v>
      </c>
      <c r="S196" s="202">
        <f t="shared" si="69"/>
        <v>4264356</v>
      </c>
      <c r="T196" s="203">
        <f t="shared" si="72"/>
        <v>1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6"/>
        <v>5962347</v>
      </c>
      <c r="I197" s="374">
        <v>9</v>
      </c>
      <c r="J197" s="96">
        <f t="shared" si="70"/>
        <v>5962347</v>
      </c>
      <c r="L197" s="347"/>
      <c r="M197" s="573">
        <f t="shared" si="67"/>
        <v>0</v>
      </c>
      <c r="O197" s="218">
        <v>9</v>
      </c>
      <c r="P197" s="200">
        <f t="shared" si="68"/>
        <v>5962347</v>
      </c>
      <c r="R197" s="218">
        <f t="shared" si="71"/>
        <v>9</v>
      </c>
      <c r="S197" s="202">
        <f t="shared" si="69"/>
        <v>5962347</v>
      </c>
      <c r="T197" s="203">
        <f t="shared" si="72"/>
        <v>1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6"/>
        <v>5299864</v>
      </c>
      <c r="I198" s="374">
        <v>8</v>
      </c>
      <c r="J198" s="96">
        <f t="shared" si="70"/>
        <v>5299864</v>
      </c>
      <c r="L198" s="347"/>
      <c r="M198" s="573">
        <f t="shared" si="67"/>
        <v>0</v>
      </c>
      <c r="O198" s="218">
        <v>2</v>
      </c>
      <c r="P198" s="200">
        <f t="shared" si="68"/>
        <v>1324966</v>
      </c>
      <c r="R198" s="218">
        <f t="shared" si="71"/>
        <v>2</v>
      </c>
      <c r="S198" s="202">
        <f t="shared" si="69"/>
        <v>1324966</v>
      </c>
      <c r="T198" s="203">
        <f t="shared" si="72"/>
        <v>0.25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6"/>
        <v>2338893</v>
      </c>
      <c r="I199" s="374">
        <v>31</v>
      </c>
      <c r="J199" s="96">
        <f t="shared" si="70"/>
        <v>3152421</v>
      </c>
      <c r="L199" s="347"/>
      <c r="M199" s="573">
        <f t="shared" si="67"/>
        <v>0</v>
      </c>
      <c r="O199" s="218">
        <v>31</v>
      </c>
      <c r="P199" s="200">
        <f t="shared" si="68"/>
        <v>3152421</v>
      </c>
      <c r="R199" s="218">
        <f t="shared" si="71"/>
        <v>31</v>
      </c>
      <c r="S199" s="202">
        <f t="shared" si="69"/>
        <v>3152421</v>
      </c>
      <c r="T199" s="203">
        <f t="shared" si="72"/>
        <v>1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6"/>
        <v>6308120</v>
      </c>
      <c r="I200" s="374">
        <v>140</v>
      </c>
      <c r="J200" s="96">
        <f t="shared" si="70"/>
        <v>6308120</v>
      </c>
      <c r="L200" s="330"/>
      <c r="M200" s="546">
        <f t="shared" si="67"/>
        <v>0</v>
      </c>
      <c r="O200" s="218">
        <v>0</v>
      </c>
      <c r="P200" s="200">
        <f t="shared" si="68"/>
        <v>0</v>
      </c>
      <c r="R200" s="218">
        <f t="shared" si="71"/>
        <v>0</v>
      </c>
      <c r="S200" s="202">
        <f t="shared" si="69"/>
        <v>0</v>
      </c>
      <c r="T200" s="203">
        <f t="shared" si="72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6"/>
        <v>20911401</v>
      </c>
      <c r="I201" s="374">
        <v>333</v>
      </c>
      <c r="J201" s="96">
        <f t="shared" si="70"/>
        <v>20911401</v>
      </c>
      <c r="L201" s="330"/>
      <c r="M201" s="546">
        <f t="shared" si="67"/>
        <v>0</v>
      </c>
      <c r="O201" s="218">
        <v>0</v>
      </c>
      <c r="P201" s="200">
        <f t="shared" si="68"/>
        <v>0</v>
      </c>
      <c r="R201" s="218">
        <f t="shared" si="71"/>
        <v>0</v>
      </c>
      <c r="S201" s="202">
        <f t="shared" si="69"/>
        <v>0</v>
      </c>
      <c r="T201" s="203">
        <f t="shared" si="72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6"/>
        <v>213151071.20000002</v>
      </c>
      <c r="I202" s="374">
        <v>0</v>
      </c>
      <c r="J202" s="96">
        <f t="shared" si="70"/>
        <v>0</v>
      </c>
      <c r="L202" s="330"/>
      <c r="M202" s="546">
        <f t="shared" si="67"/>
        <v>0</v>
      </c>
      <c r="O202" s="218">
        <v>0</v>
      </c>
      <c r="P202" s="200">
        <f t="shared" si="68"/>
        <v>0</v>
      </c>
      <c r="R202" s="218">
        <f t="shared" si="71"/>
        <v>0</v>
      </c>
      <c r="S202" s="202">
        <f t="shared" si="69"/>
        <v>0</v>
      </c>
      <c r="T202" s="203"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6"/>
        <v>350625996.74000001</v>
      </c>
      <c r="I203" s="374">
        <v>0</v>
      </c>
      <c r="J203" s="96">
        <f t="shared" si="70"/>
        <v>0</v>
      </c>
      <c r="L203" s="330"/>
      <c r="M203" s="546">
        <f t="shared" si="67"/>
        <v>0</v>
      </c>
      <c r="O203" s="218">
        <v>0</v>
      </c>
      <c r="P203" s="200">
        <f t="shared" si="68"/>
        <v>0</v>
      </c>
      <c r="R203" s="218">
        <f t="shared" si="71"/>
        <v>0</v>
      </c>
      <c r="S203" s="202">
        <f t="shared" si="69"/>
        <v>0</v>
      </c>
      <c r="T203" s="203"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6"/>
        <v>20485430</v>
      </c>
      <c r="I204" s="374">
        <v>16</v>
      </c>
      <c r="J204" s="96">
        <f t="shared" si="70"/>
        <v>46823840</v>
      </c>
      <c r="L204" s="347"/>
      <c r="M204" s="573">
        <f t="shared" si="67"/>
        <v>0</v>
      </c>
      <c r="O204" s="218">
        <v>10</v>
      </c>
      <c r="P204" s="200">
        <f t="shared" si="68"/>
        <v>29264900</v>
      </c>
      <c r="R204" s="218">
        <f t="shared" si="71"/>
        <v>10</v>
      </c>
      <c r="S204" s="202">
        <f t="shared" si="69"/>
        <v>29264900</v>
      </c>
      <c r="T204" s="203">
        <f t="shared" si="72"/>
        <v>0.625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6"/>
        <v>3984048</v>
      </c>
      <c r="I205" s="374">
        <v>1</v>
      </c>
      <c r="J205" s="96">
        <f t="shared" si="70"/>
        <v>3984048</v>
      </c>
      <c r="L205" s="330"/>
      <c r="M205" s="546">
        <f t="shared" si="67"/>
        <v>0</v>
      </c>
      <c r="O205" s="218">
        <v>0</v>
      </c>
      <c r="P205" s="200">
        <f t="shared" si="68"/>
        <v>0</v>
      </c>
      <c r="R205" s="218">
        <f t="shared" si="71"/>
        <v>0</v>
      </c>
      <c r="S205" s="202">
        <f t="shared" si="69"/>
        <v>0</v>
      </c>
      <c r="T205" s="203">
        <f t="shared" si="72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6"/>
        <v>2092606</v>
      </c>
      <c r="I206" s="374">
        <v>1</v>
      </c>
      <c r="J206" s="96">
        <f t="shared" si="70"/>
        <v>2092606</v>
      </c>
      <c r="L206" s="330"/>
      <c r="M206" s="546">
        <f t="shared" si="67"/>
        <v>0</v>
      </c>
      <c r="O206" s="218">
        <v>0</v>
      </c>
      <c r="P206" s="200">
        <f t="shared" si="68"/>
        <v>0</v>
      </c>
      <c r="R206" s="218">
        <f t="shared" si="71"/>
        <v>0</v>
      </c>
      <c r="S206" s="202">
        <f t="shared" si="69"/>
        <v>0</v>
      </c>
      <c r="T206" s="203">
        <f t="shared" si="72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6"/>
        <v>4551784</v>
      </c>
      <c r="I207" s="374">
        <v>1</v>
      </c>
      <c r="J207" s="96">
        <f t="shared" si="70"/>
        <v>4551784</v>
      </c>
      <c r="L207" s="330"/>
      <c r="M207" s="546">
        <f t="shared" si="67"/>
        <v>0</v>
      </c>
      <c r="O207" s="218">
        <v>0</v>
      </c>
      <c r="P207" s="200">
        <f t="shared" si="68"/>
        <v>0</v>
      </c>
      <c r="R207" s="218">
        <f t="shared" si="71"/>
        <v>0</v>
      </c>
      <c r="S207" s="202">
        <f t="shared" si="69"/>
        <v>0</v>
      </c>
      <c r="T207" s="203">
        <f t="shared" si="72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6"/>
        <v>3645469</v>
      </c>
      <c r="I208" s="374">
        <v>1</v>
      </c>
      <c r="J208" s="96">
        <f t="shared" si="70"/>
        <v>3645469</v>
      </c>
      <c r="L208" s="330"/>
      <c r="M208" s="546">
        <f t="shared" si="67"/>
        <v>0</v>
      </c>
      <c r="O208" s="218">
        <v>0</v>
      </c>
      <c r="P208" s="200">
        <f t="shared" si="68"/>
        <v>0</v>
      </c>
      <c r="R208" s="218">
        <f t="shared" si="71"/>
        <v>0</v>
      </c>
      <c r="S208" s="202">
        <f t="shared" si="69"/>
        <v>0</v>
      </c>
      <c r="T208" s="203">
        <f t="shared" si="72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6"/>
        <v>1518294</v>
      </c>
      <c r="I209" s="374">
        <v>1</v>
      </c>
      <c r="J209" s="96">
        <f t="shared" si="70"/>
        <v>1518294</v>
      </c>
      <c r="L209" s="330"/>
      <c r="M209" s="546">
        <f t="shared" si="67"/>
        <v>0</v>
      </c>
      <c r="O209" s="218">
        <v>0</v>
      </c>
      <c r="P209" s="200">
        <f t="shared" si="68"/>
        <v>0</v>
      </c>
      <c r="R209" s="218">
        <f t="shared" si="71"/>
        <v>0</v>
      </c>
      <c r="S209" s="202">
        <f t="shared" si="69"/>
        <v>0</v>
      </c>
      <c r="T209" s="203">
        <f t="shared" si="72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6"/>
        <v>56686180</v>
      </c>
      <c r="I210" s="374">
        <v>5</v>
      </c>
      <c r="J210" s="96">
        <f t="shared" si="70"/>
        <v>56686180</v>
      </c>
      <c r="L210" s="330"/>
      <c r="M210" s="546">
        <f t="shared" si="67"/>
        <v>0</v>
      </c>
      <c r="O210" s="218">
        <v>0</v>
      </c>
      <c r="P210" s="200">
        <f t="shared" si="68"/>
        <v>0</v>
      </c>
      <c r="R210" s="218">
        <f t="shared" si="71"/>
        <v>0</v>
      </c>
      <c r="S210" s="202">
        <f t="shared" si="69"/>
        <v>0</v>
      </c>
      <c r="T210" s="203">
        <f t="shared" si="72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6"/>
        <v>56322925</v>
      </c>
      <c r="I211" s="374">
        <v>5</v>
      </c>
      <c r="J211" s="96">
        <f t="shared" si="70"/>
        <v>56322925</v>
      </c>
      <c r="L211" s="330"/>
      <c r="M211" s="546">
        <f t="shared" si="67"/>
        <v>0</v>
      </c>
      <c r="O211" s="218">
        <v>0</v>
      </c>
      <c r="P211" s="200">
        <f t="shared" si="68"/>
        <v>0</v>
      </c>
      <c r="R211" s="218">
        <f t="shared" si="71"/>
        <v>0</v>
      </c>
      <c r="S211" s="202">
        <f t="shared" si="69"/>
        <v>0</v>
      </c>
      <c r="T211" s="203">
        <f t="shared" si="72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6"/>
        <v>813567</v>
      </c>
      <c r="I212" s="374">
        <v>1</v>
      </c>
      <c r="J212" s="96">
        <f t="shared" si="70"/>
        <v>813567</v>
      </c>
      <c r="L212" s="330"/>
      <c r="M212" s="546">
        <f t="shared" si="67"/>
        <v>0</v>
      </c>
      <c r="O212" s="218">
        <v>0</v>
      </c>
      <c r="P212" s="200">
        <f t="shared" si="68"/>
        <v>0</v>
      </c>
      <c r="R212" s="218">
        <f t="shared" si="71"/>
        <v>0</v>
      </c>
      <c r="S212" s="202">
        <f t="shared" si="69"/>
        <v>0</v>
      </c>
      <c r="T212" s="203">
        <f t="shared" si="72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6"/>
        <v>814641</v>
      </c>
      <c r="I213" s="374">
        <v>1</v>
      </c>
      <c r="J213" s="96">
        <f t="shared" si="70"/>
        <v>814641</v>
      </c>
      <c r="L213" s="330"/>
      <c r="M213" s="546">
        <f t="shared" si="67"/>
        <v>0</v>
      </c>
      <c r="O213" s="218">
        <v>0</v>
      </c>
      <c r="P213" s="200">
        <f t="shared" si="68"/>
        <v>0</v>
      </c>
      <c r="R213" s="218">
        <f t="shared" si="71"/>
        <v>0</v>
      </c>
      <c r="S213" s="202">
        <f t="shared" si="69"/>
        <v>0</v>
      </c>
      <c r="T213" s="203">
        <f t="shared" si="72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6"/>
        <v>36354216</v>
      </c>
      <c r="I214" s="374">
        <v>1</v>
      </c>
      <c r="J214" s="96">
        <f t="shared" si="70"/>
        <v>36354216</v>
      </c>
      <c r="L214" s="330"/>
      <c r="M214" s="546">
        <f t="shared" si="67"/>
        <v>0</v>
      </c>
      <c r="O214" s="218">
        <v>0</v>
      </c>
      <c r="P214" s="200">
        <f t="shared" si="68"/>
        <v>0</v>
      </c>
      <c r="R214" s="218">
        <f t="shared" si="71"/>
        <v>0</v>
      </c>
      <c r="S214" s="202">
        <f t="shared" si="69"/>
        <v>0</v>
      </c>
      <c r="T214" s="203">
        <f t="shared" si="72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6"/>
        <v>3282034</v>
      </c>
      <c r="I215" s="374">
        <v>1</v>
      </c>
      <c r="J215" s="96">
        <f t="shared" si="70"/>
        <v>3282034</v>
      </c>
      <c r="L215" s="330"/>
      <c r="M215" s="546">
        <f t="shared" si="67"/>
        <v>0</v>
      </c>
      <c r="O215" s="218">
        <v>1</v>
      </c>
      <c r="P215" s="200">
        <f t="shared" si="68"/>
        <v>3282034</v>
      </c>
      <c r="R215" s="218">
        <f t="shared" si="71"/>
        <v>1</v>
      </c>
      <c r="S215" s="202">
        <f t="shared" si="69"/>
        <v>3282034</v>
      </c>
      <c r="T215" s="203">
        <f t="shared" si="72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6"/>
        <v>62419875</v>
      </c>
      <c r="I216" s="374">
        <v>32</v>
      </c>
      <c r="J216" s="96">
        <f t="shared" si="70"/>
        <v>79897440</v>
      </c>
      <c r="L216" s="347"/>
      <c r="M216" s="573">
        <f t="shared" si="67"/>
        <v>0</v>
      </c>
      <c r="O216" s="218">
        <v>32</v>
      </c>
      <c r="P216" s="200">
        <f t="shared" si="68"/>
        <v>79897440</v>
      </c>
      <c r="R216" s="218">
        <f t="shared" si="71"/>
        <v>32</v>
      </c>
      <c r="S216" s="202">
        <f t="shared" si="69"/>
        <v>79897440</v>
      </c>
      <c r="T216" s="203">
        <f t="shared" si="72"/>
        <v>1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6"/>
        <v>140276610.31</v>
      </c>
      <c r="I217" s="374">
        <v>586.93000000000006</v>
      </c>
      <c r="J217" s="96">
        <f t="shared" si="70"/>
        <v>190615495.31000003</v>
      </c>
      <c r="L217" s="330"/>
      <c r="M217" s="566">
        <f t="shared" si="67"/>
        <v>0</v>
      </c>
      <c r="O217" s="218">
        <v>432.32</v>
      </c>
      <c r="P217" s="200">
        <f t="shared" si="68"/>
        <v>140403269.44</v>
      </c>
      <c r="R217" s="218">
        <f t="shared" si="71"/>
        <v>432.32</v>
      </c>
      <c r="S217" s="202">
        <f t="shared" si="69"/>
        <v>140403269.44</v>
      </c>
      <c r="T217" s="203">
        <f t="shared" si="72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6"/>
        <v>245722017.24000001</v>
      </c>
      <c r="I218" s="374">
        <v>416.43</v>
      </c>
      <c r="J218" s="96">
        <f t="shared" si="70"/>
        <v>245722017.24000001</v>
      </c>
      <c r="L218" s="330"/>
      <c r="M218" s="546">
        <f t="shared" si="67"/>
        <v>0</v>
      </c>
      <c r="O218" s="218">
        <v>333.99</v>
      </c>
      <c r="P218" s="200">
        <f t="shared" si="68"/>
        <v>197076811.31999999</v>
      </c>
      <c r="R218" s="218">
        <f t="shared" si="71"/>
        <v>333.99</v>
      </c>
      <c r="S218" s="202">
        <f t="shared" si="69"/>
        <v>197076811.31999999</v>
      </c>
      <c r="T218" s="203">
        <f t="shared" si="72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6"/>
        <v>16250216</v>
      </c>
      <c r="I219" s="374">
        <v>4</v>
      </c>
      <c r="J219" s="96">
        <f t="shared" si="70"/>
        <v>16250216</v>
      </c>
      <c r="L219" s="347"/>
      <c r="M219" s="573">
        <f t="shared" si="67"/>
        <v>0</v>
      </c>
      <c r="O219" s="218">
        <v>1</v>
      </c>
      <c r="P219" s="200">
        <f t="shared" si="68"/>
        <v>4062554</v>
      </c>
      <c r="R219" s="218">
        <f t="shared" si="71"/>
        <v>1</v>
      </c>
      <c r="S219" s="202">
        <f t="shared" si="69"/>
        <v>4062554</v>
      </c>
      <c r="T219" s="203">
        <f t="shared" si="72"/>
        <v>0.25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6"/>
        <v>63587800</v>
      </c>
      <c r="I220" s="374">
        <v>13</v>
      </c>
      <c r="J220" s="96">
        <f t="shared" si="70"/>
        <v>103330175</v>
      </c>
      <c r="L220" s="347"/>
      <c r="M220" s="573">
        <f t="shared" si="67"/>
        <v>0</v>
      </c>
      <c r="O220" s="218">
        <v>4</v>
      </c>
      <c r="P220" s="200">
        <f t="shared" si="68"/>
        <v>31793900</v>
      </c>
      <c r="R220" s="218">
        <f t="shared" si="71"/>
        <v>4</v>
      </c>
      <c r="S220" s="202">
        <f t="shared" si="69"/>
        <v>31793900</v>
      </c>
      <c r="T220" s="203">
        <f t="shared" si="72"/>
        <v>0.30769230769230771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6"/>
        <v>5484447</v>
      </c>
      <c r="I221" s="374">
        <v>3</v>
      </c>
      <c r="J221" s="96">
        <f t="shared" si="70"/>
        <v>5484447</v>
      </c>
      <c r="L221" s="330"/>
      <c r="M221" s="546">
        <f t="shared" si="67"/>
        <v>0</v>
      </c>
      <c r="O221" s="218">
        <v>0</v>
      </c>
      <c r="P221" s="200">
        <f t="shared" si="68"/>
        <v>0</v>
      </c>
      <c r="R221" s="218">
        <f t="shared" si="71"/>
        <v>0</v>
      </c>
      <c r="S221" s="202">
        <f t="shared" si="69"/>
        <v>0</v>
      </c>
      <c r="T221" s="203">
        <f t="shared" si="72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6"/>
        <v>13541844</v>
      </c>
      <c r="I222" s="374">
        <v>4</v>
      </c>
      <c r="J222" s="96">
        <f t="shared" si="70"/>
        <v>13541844</v>
      </c>
      <c r="L222" s="330"/>
      <c r="M222" s="546">
        <f t="shared" si="67"/>
        <v>0</v>
      </c>
      <c r="O222" s="218">
        <v>0</v>
      </c>
      <c r="P222" s="200">
        <f t="shared" si="68"/>
        <v>0</v>
      </c>
      <c r="R222" s="218">
        <f t="shared" si="71"/>
        <v>0</v>
      </c>
      <c r="S222" s="202">
        <f t="shared" si="69"/>
        <v>0</v>
      </c>
      <c r="T222" s="203">
        <f t="shared" si="72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6"/>
        <v>1525800</v>
      </c>
      <c r="I223" s="374">
        <v>3</v>
      </c>
      <c r="J223" s="96">
        <f t="shared" si="70"/>
        <v>1525800</v>
      </c>
      <c r="L223" s="330"/>
      <c r="M223" s="546">
        <f t="shared" si="67"/>
        <v>0</v>
      </c>
      <c r="O223" s="218">
        <v>0</v>
      </c>
      <c r="P223" s="200">
        <f t="shared" si="68"/>
        <v>0</v>
      </c>
      <c r="R223" s="218">
        <f t="shared" si="71"/>
        <v>0</v>
      </c>
      <c r="S223" s="202">
        <f t="shared" si="69"/>
        <v>0</v>
      </c>
      <c r="T223" s="203">
        <f t="shared" si="72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6"/>
        <v>1525800</v>
      </c>
      <c r="I224" s="374">
        <v>3</v>
      </c>
      <c r="J224" s="96">
        <f t="shared" si="70"/>
        <v>1525800</v>
      </c>
      <c r="L224" s="330"/>
      <c r="M224" s="217">
        <f t="shared" si="67"/>
        <v>0</v>
      </c>
      <c r="O224" s="218">
        <v>0</v>
      </c>
      <c r="P224" s="200">
        <f t="shared" si="68"/>
        <v>0</v>
      </c>
      <c r="R224" s="218">
        <f t="shared" si="71"/>
        <v>0</v>
      </c>
      <c r="S224" s="202">
        <f t="shared" si="69"/>
        <v>0</v>
      </c>
      <c r="T224" s="203">
        <f t="shared" si="72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6"/>
        <v>2893000</v>
      </c>
      <c r="I225" s="374">
        <v>5</v>
      </c>
      <c r="J225" s="96">
        <f t="shared" si="70"/>
        <v>2893000</v>
      </c>
      <c r="L225" s="330"/>
      <c r="M225" s="217">
        <f t="shared" si="67"/>
        <v>0</v>
      </c>
      <c r="O225" s="218">
        <v>0</v>
      </c>
      <c r="P225" s="200">
        <f t="shared" si="68"/>
        <v>0</v>
      </c>
      <c r="R225" s="218">
        <f t="shared" si="71"/>
        <v>0</v>
      </c>
      <c r="S225" s="202">
        <f t="shared" si="69"/>
        <v>0</v>
      </c>
      <c r="T225" s="203">
        <f t="shared" si="72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6"/>
        <v>50502900</v>
      </c>
      <c r="I226" s="374">
        <v>0</v>
      </c>
      <c r="J226" s="96">
        <f t="shared" si="70"/>
        <v>0</v>
      </c>
      <c r="L226" s="330"/>
      <c r="M226" s="217">
        <f t="shared" si="67"/>
        <v>0</v>
      </c>
      <c r="O226" s="218">
        <v>0</v>
      </c>
      <c r="P226" s="200">
        <f t="shared" si="68"/>
        <v>0</v>
      </c>
      <c r="R226" s="218">
        <f t="shared" si="71"/>
        <v>0</v>
      </c>
      <c r="S226" s="202">
        <f t="shared" si="69"/>
        <v>0</v>
      </c>
      <c r="T226" s="203"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6"/>
        <v>11431137.779999999</v>
      </c>
      <c r="I227" s="375">
        <v>6678.48</v>
      </c>
      <c r="J227" s="97">
        <f>+I227*F227</f>
        <v>10478535.119999999</v>
      </c>
      <c r="L227" s="428"/>
      <c r="M227" s="497">
        <f t="shared" si="67"/>
        <v>0</v>
      </c>
      <c r="O227" s="237">
        <v>2276.27</v>
      </c>
      <c r="P227" s="208">
        <f t="shared" si="68"/>
        <v>3571467.63</v>
      </c>
      <c r="R227" s="237">
        <f>+L227+O227</f>
        <v>2276.27</v>
      </c>
      <c r="S227" s="259">
        <f t="shared" si="69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1681829328.0955</v>
      </c>
      <c r="L233" s="461"/>
      <c r="M233" s="102">
        <f>+M234+M252</f>
        <v>10153806</v>
      </c>
      <c r="O233" s="322"/>
      <c r="P233" s="405">
        <f>+P234+P252</f>
        <v>1667401866.6400194</v>
      </c>
      <c r="R233" s="323"/>
      <c r="S233" s="405">
        <f>+S234+S252</f>
        <v>1677555672.6400194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1274027305.2855</v>
      </c>
      <c r="L234" s="461"/>
      <c r="M234" s="102">
        <f>SUM(M235:M249)</f>
        <v>10153806</v>
      </c>
      <c r="O234" s="325"/>
      <c r="P234" s="405">
        <f>SUM(P235:P249)</f>
        <v>1263334737.8499999</v>
      </c>
      <c r="R234" s="323"/>
      <c r="S234" s="405">
        <f>SUM(S235:S249)</f>
        <v>1273488543.8499999</v>
      </c>
      <c r="T234" s="289"/>
      <c r="V234" s="495">
        <f>+J234-S234</f>
        <v>538761.43550014496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3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4">+(L235)*F235</f>
        <v>0</v>
      </c>
      <c r="O235" s="244">
        <v>5785.53</v>
      </c>
      <c r="P235" s="199">
        <f t="shared" ref="P235:P249" si="75">+O235*F235</f>
        <v>94911619.649999991</v>
      </c>
      <c r="R235" s="244">
        <f>+L235+O235</f>
        <v>5785.53</v>
      </c>
      <c r="S235" s="216">
        <f t="shared" ref="S235:S249" si="76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3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4"/>
        <v>0</v>
      </c>
      <c r="O236" s="218">
        <v>31820.420000000002</v>
      </c>
      <c r="P236" s="200">
        <f t="shared" si="75"/>
        <v>49926238.980000004</v>
      </c>
      <c r="R236" s="218">
        <f>+L236+O236</f>
        <v>31820.420000000002</v>
      </c>
      <c r="S236" s="202">
        <f t="shared" si="76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3"/>
        <v>290893056.41550004</v>
      </c>
      <c r="I237" s="374">
        <v>1329.5972661556107</v>
      </c>
      <c r="J237" s="96">
        <f t="shared" ref="J237:J249" si="77">+I237*F237</f>
        <v>102071852.52550007</v>
      </c>
      <c r="L237" s="330"/>
      <c r="M237" s="200">
        <f t="shared" si="74"/>
        <v>0</v>
      </c>
      <c r="O237" s="218">
        <v>1329.6000000000001</v>
      </c>
      <c r="P237" s="200">
        <f t="shared" si="75"/>
        <v>102072062.40000001</v>
      </c>
      <c r="R237" s="218">
        <f t="shared" ref="R237:R248" si="78">+L237+O237</f>
        <v>1329.6000000000001</v>
      </c>
      <c r="S237" s="202">
        <f t="shared" si="76"/>
        <v>102072062.40000001</v>
      </c>
      <c r="T237" s="203">
        <f t="shared" ref="T237:T248" si="79">+S237/J237</f>
        <v>1.0000020561447132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3"/>
        <v>86679087.75</v>
      </c>
      <c r="I238" s="374">
        <v>464.25</v>
      </c>
      <c r="J238" s="96">
        <f t="shared" si="77"/>
        <v>67716897.75</v>
      </c>
      <c r="L238" s="328"/>
      <c r="M238" s="329">
        <f t="shared" si="74"/>
        <v>0</v>
      </c>
      <c r="O238" s="218">
        <v>464.25</v>
      </c>
      <c r="P238" s="200">
        <f t="shared" si="75"/>
        <v>67716897.75</v>
      </c>
      <c r="R238" s="218">
        <f t="shared" si="78"/>
        <v>464.25</v>
      </c>
      <c r="S238" s="202">
        <f t="shared" si="76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3"/>
        <v>7888726.2000000002</v>
      </c>
      <c r="I239" s="374">
        <v>514.1</v>
      </c>
      <c r="J239" s="96">
        <f t="shared" si="77"/>
        <v>133847991.40000001</v>
      </c>
      <c r="L239" s="328">
        <v>39</v>
      </c>
      <c r="M239" s="329">
        <f t="shared" si="74"/>
        <v>10153806</v>
      </c>
      <c r="O239" s="218">
        <v>473.03000000000003</v>
      </c>
      <c r="P239" s="200">
        <f t="shared" si="75"/>
        <v>123155252.62</v>
      </c>
      <c r="R239" s="218">
        <f t="shared" si="78"/>
        <v>512.03</v>
      </c>
      <c r="S239" s="202">
        <f t="shared" si="76"/>
        <v>133309058.61999999</v>
      </c>
      <c r="T239" s="203">
        <f t="shared" si="79"/>
        <v>0.99597354600272303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3"/>
        <v>101662796.98</v>
      </c>
      <c r="I240" s="374">
        <v>156</v>
      </c>
      <c r="J240" s="96">
        <f t="shared" si="77"/>
        <v>51587016</v>
      </c>
      <c r="L240" s="328"/>
      <c r="M240" s="329">
        <f t="shared" si="74"/>
        <v>0</v>
      </c>
      <c r="O240" s="218">
        <v>156</v>
      </c>
      <c r="P240" s="200">
        <f t="shared" si="75"/>
        <v>51587016</v>
      </c>
      <c r="R240" s="218">
        <f t="shared" si="78"/>
        <v>156</v>
      </c>
      <c r="S240" s="202">
        <f t="shared" si="76"/>
        <v>51587016</v>
      </c>
      <c r="T240" s="203">
        <f t="shared" si="79"/>
        <v>1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3"/>
        <v>191450382.84999999</v>
      </c>
      <c r="I241" s="374">
        <v>414.55</v>
      </c>
      <c r="J241" s="96">
        <f t="shared" si="77"/>
        <v>191450382.84999999</v>
      </c>
      <c r="L241" s="328"/>
      <c r="M241" s="329">
        <f t="shared" si="74"/>
        <v>0</v>
      </c>
      <c r="O241" s="218">
        <v>414.55</v>
      </c>
      <c r="P241" s="200">
        <f t="shared" si="75"/>
        <v>191450382.84999999</v>
      </c>
      <c r="R241" s="218">
        <f t="shared" si="78"/>
        <v>414.55</v>
      </c>
      <c r="S241" s="202">
        <f t="shared" si="76"/>
        <v>191450382.84999999</v>
      </c>
      <c r="T241" s="203">
        <f t="shared" si="79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3"/>
        <v>166923034.03999999</v>
      </c>
      <c r="I242" s="374">
        <v>136.06</v>
      </c>
      <c r="J242" s="96">
        <f t="shared" si="77"/>
        <v>166923034.03999999</v>
      </c>
      <c r="L242" s="331"/>
      <c r="M242" s="329">
        <f t="shared" si="74"/>
        <v>0</v>
      </c>
      <c r="O242" s="218">
        <v>136.06</v>
      </c>
      <c r="P242" s="200">
        <f t="shared" si="75"/>
        <v>166923034.03999999</v>
      </c>
      <c r="R242" s="218">
        <f t="shared" si="78"/>
        <v>136.06</v>
      </c>
      <c r="S242" s="202">
        <f t="shared" si="76"/>
        <v>166923034.03999999</v>
      </c>
      <c r="T242" s="203">
        <f t="shared" si="79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3"/>
        <v>102251520</v>
      </c>
      <c r="I243" s="374">
        <v>45</v>
      </c>
      <c r="J243" s="96">
        <f t="shared" si="77"/>
        <v>115032960</v>
      </c>
      <c r="L243" s="347"/>
      <c r="M243" s="329">
        <f t="shared" si="74"/>
        <v>0</v>
      </c>
      <c r="O243" s="218">
        <v>45</v>
      </c>
      <c r="P243" s="200">
        <f t="shared" si="75"/>
        <v>115032960</v>
      </c>
      <c r="R243" s="218">
        <f t="shared" si="78"/>
        <v>45</v>
      </c>
      <c r="S243" s="202">
        <f t="shared" si="76"/>
        <v>115032960</v>
      </c>
      <c r="T243" s="203">
        <f t="shared" si="79"/>
        <v>1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3"/>
        <v>90864928</v>
      </c>
      <c r="I244" s="374">
        <v>47</v>
      </c>
      <c r="J244" s="96">
        <f t="shared" si="77"/>
        <v>133457863</v>
      </c>
      <c r="L244" s="347"/>
      <c r="M244" s="329">
        <f t="shared" si="74"/>
        <v>0</v>
      </c>
      <c r="O244" s="218">
        <v>47</v>
      </c>
      <c r="P244" s="219">
        <f t="shared" si="75"/>
        <v>133457863</v>
      </c>
      <c r="R244" s="218">
        <f t="shared" si="78"/>
        <v>47</v>
      </c>
      <c r="S244" s="202">
        <f t="shared" si="76"/>
        <v>133457863</v>
      </c>
      <c r="T244" s="203">
        <f t="shared" si="79"/>
        <v>1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3"/>
        <v>34805705.200000003</v>
      </c>
      <c r="I245" s="374">
        <v>0</v>
      </c>
      <c r="J245" s="96">
        <f t="shared" si="77"/>
        <v>0</v>
      </c>
      <c r="L245" s="330"/>
      <c r="M245" s="217">
        <f t="shared" si="74"/>
        <v>0</v>
      </c>
      <c r="O245" s="218">
        <v>0</v>
      </c>
      <c r="P245" s="219">
        <f t="shared" si="75"/>
        <v>0</v>
      </c>
      <c r="R245" s="218">
        <f t="shared" si="78"/>
        <v>0</v>
      </c>
      <c r="S245" s="202">
        <f t="shared" si="76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3"/>
        <v>0</v>
      </c>
      <c r="I246" s="374">
        <v>144.16</v>
      </c>
      <c r="J246" s="96">
        <f t="shared" si="77"/>
        <v>131101410.56</v>
      </c>
      <c r="L246" s="330"/>
      <c r="M246" s="548">
        <f t="shared" si="74"/>
        <v>0</v>
      </c>
      <c r="O246" s="218">
        <v>144.16</v>
      </c>
      <c r="P246" s="219">
        <f t="shared" si="75"/>
        <v>131101410.56</v>
      </c>
      <c r="R246" s="218">
        <f t="shared" si="78"/>
        <v>144.16</v>
      </c>
      <c r="S246" s="202">
        <f t="shared" si="76"/>
        <v>131101410.56</v>
      </c>
      <c r="T246" s="203">
        <f t="shared" si="79"/>
        <v>1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3"/>
        <v>12500000</v>
      </c>
      <c r="I247" s="374">
        <v>40</v>
      </c>
      <c r="J247" s="96">
        <f t="shared" si="77"/>
        <v>10000000</v>
      </c>
      <c r="L247" s="450"/>
      <c r="M247" s="329">
        <f t="shared" si="74"/>
        <v>0</v>
      </c>
      <c r="O247" s="218">
        <v>40</v>
      </c>
      <c r="P247" s="219">
        <f t="shared" si="75"/>
        <v>10000000</v>
      </c>
      <c r="R247" s="218">
        <f t="shared" si="78"/>
        <v>40</v>
      </c>
      <c r="S247" s="202">
        <f t="shared" si="76"/>
        <v>10000000</v>
      </c>
      <c r="T247" s="203">
        <f t="shared" si="79"/>
        <v>1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3"/>
        <v>17500000</v>
      </c>
      <c r="I248" s="374">
        <v>40</v>
      </c>
      <c r="J248" s="96">
        <f t="shared" si="77"/>
        <v>14000000</v>
      </c>
      <c r="L248" s="450"/>
      <c r="M248" s="329">
        <f t="shared" si="74"/>
        <v>0</v>
      </c>
      <c r="O248" s="218">
        <v>40</v>
      </c>
      <c r="P248" s="219">
        <f t="shared" si="75"/>
        <v>14000000</v>
      </c>
      <c r="R248" s="218">
        <f t="shared" si="78"/>
        <v>40</v>
      </c>
      <c r="S248" s="202">
        <f t="shared" si="76"/>
        <v>14000000</v>
      </c>
      <c r="T248" s="203">
        <f t="shared" si="79"/>
        <v>1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3"/>
        <v>15000000</v>
      </c>
      <c r="I249" s="375">
        <v>40</v>
      </c>
      <c r="J249" s="97">
        <f t="shared" si="77"/>
        <v>12000000</v>
      </c>
      <c r="L249" s="451"/>
      <c r="M249" s="497">
        <f t="shared" si="74"/>
        <v>0</v>
      </c>
      <c r="O249" s="237">
        <v>40</v>
      </c>
      <c r="P249" s="211">
        <f t="shared" si="75"/>
        <v>12000000</v>
      </c>
      <c r="R249" s="237">
        <f>+L249+O249</f>
        <v>40</v>
      </c>
      <c r="S249" s="259">
        <f t="shared" si="76"/>
        <v>12000000</v>
      </c>
      <c r="T249" s="213">
        <f>+S249/J249</f>
        <v>1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404067128.79001945</v>
      </c>
      <c r="R252" s="271"/>
      <c r="S252" s="405">
        <f>SUM(S253:S274)</f>
        <v>404067128.79001945</v>
      </c>
      <c r="T252" s="264"/>
      <c r="V252" s="495">
        <f>+J252-S252</f>
        <v>3734894.0199805498</v>
      </c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80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81">+(L253)*F253</f>
        <v>0</v>
      </c>
      <c r="O253" s="244">
        <v>305.99</v>
      </c>
      <c r="P253" s="275">
        <f t="shared" ref="P253:P273" si="82">+O253*F253</f>
        <v>5019765.95</v>
      </c>
      <c r="R253" s="244">
        <f>+L253+O253</f>
        <v>305.99</v>
      </c>
      <c r="S253" s="427">
        <f t="shared" ref="S253:S274" si="83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80"/>
        <v>2880684</v>
      </c>
      <c r="I254" s="374">
        <v>1683</v>
      </c>
      <c r="J254" s="275">
        <f>+I254*F254</f>
        <v>2640627</v>
      </c>
      <c r="L254" s="330"/>
      <c r="M254" s="217">
        <f t="shared" si="81"/>
        <v>0</v>
      </c>
      <c r="O254" s="218">
        <v>0</v>
      </c>
      <c r="P254" s="219">
        <f t="shared" si="82"/>
        <v>0</v>
      </c>
      <c r="R254" s="218">
        <f>+L254+O254</f>
        <v>0</v>
      </c>
      <c r="S254" s="223">
        <f t="shared" si="83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80"/>
        <v>19269019</v>
      </c>
      <c r="I255" s="374">
        <v>0</v>
      </c>
      <c r="J255" s="275">
        <f t="shared" ref="J255:J273" si="84">+I255*F255</f>
        <v>0</v>
      </c>
      <c r="L255" s="330"/>
      <c r="M255" s="217">
        <f t="shared" si="81"/>
        <v>0</v>
      </c>
      <c r="O255" s="218">
        <v>0</v>
      </c>
      <c r="P255" s="219">
        <f t="shared" si="82"/>
        <v>0</v>
      </c>
      <c r="R255" s="218">
        <f t="shared" ref="R255:R273" si="85">+L255+O255</f>
        <v>0</v>
      </c>
      <c r="S255" s="223">
        <f t="shared" si="83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80"/>
        <v>149503812.81</v>
      </c>
      <c r="I256" s="374">
        <v>47.69</v>
      </c>
      <c r="J256" s="275">
        <f t="shared" si="84"/>
        <v>43824677.809999995</v>
      </c>
      <c r="L256" s="347"/>
      <c r="M256" s="498">
        <f t="shared" si="81"/>
        <v>0</v>
      </c>
      <c r="O256" s="218">
        <v>46.499397507391009</v>
      </c>
      <c r="P256" s="219">
        <f t="shared" si="82"/>
        <v>42730574.840019457</v>
      </c>
      <c r="R256" s="218">
        <f t="shared" si="85"/>
        <v>46.499397507391009</v>
      </c>
      <c r="S256" s="223">
        <f t="shared" si="83"/>
        <v>42730574.840019457</v>
      </c>
      <c r="T256" s="203">
        <f t="shared" ref="T256:T273" si="86">+S256/J256</f>
        <v>0.97503454618140095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80"/>
        <v>15087692</v>
      </c>
      <c r="I257" s="374">
        <v>8</v>
      </c>
      <c r="J257" s="275">
        <f t="shared" si="84"/>
        <v>60350768</v>
      </c>
      <c r="L257" s="347"/>
      <c r="M257" s="329">
        <f t="shared" si="81"/>
        <v>0</v>
      </c>
      <c r="O257" s="218">
        <v>8</v>
      </c>
      <c r="P257" s="219">
        <f t="shared" si="82"/>
        <v>60350768</v>
      </c>
      <c r="R257" s="218">
        <f t="shared" si="85"/>
        <v>8</v>
      </c>
      <c r="S257" s="336">
        <f t="shared" si="83"/>
        <v>60350768</v>
      </c>
      <c r="T257" s="203">
        <f t="shared" si="86"/>
        <v>1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80"/>
        <v>34934844</v>
      </c>
      <c r="I258" s="374">
        <v>1</v>
      </c>
      <c r="J258" s="275">
        <f t="shared" si="84"/>
        <v>34934844</v>
      </c>
      <c r="L258" s="450"/>
      <c r="M258" s="96">
        <f t="shared" si="81"/>
        <v>0</v>
      </c>
      <c r="O258" s="218">
        <v>1</v>
      </c>
      <c r="P258" s="219">
        <f t="shared" si="82"/>
        <v>34934844</v>
      </c>
      <c r="R258" s="218">
        <f t="shared" si="85"/>
        <v>1</v>
      </c>
      <c r="S258" s="223">
        <f t="shared" si="83"/>
        <v>34934844</v>
      </c>
      <c r="T258" s="203">
        <f t="shared" si="86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80"/>
        <v>9370023</v>
      </c>
      <c r="I259" s="374">
        <v>1</v>
      </c>
      <c r="J259" s="275">
        <f t="shared" si="84"/>
        <v>9370023</v>
      </c>
      <c r="L259" s="499"/>
      <c r="M259" s="96">
        <f t="shared" si="81"/>
        <v>0</v>
      </c>
      <c r="O259" s="341">
        <v>1</v>
      </c>
      <c r="P259" s="338">
        <f t="shared" si="82"/>
        <v>9370023</v>
      </c>
      <c r="R259" s="218">
        <f t="shared" si="85"/>
        <v>1</v>
      </c>
      <c r="S259" s="223">
        <f t="shared" si="83"/>
        <v>9370023</v>
      </c>
      <c r="T259" s="203">
        <f t="shared" si="86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80"/>
        <v>0</v>
      </c>
      <c r="H260" s="339"/>
      <c r="I260" s="376">
        <v>2</v>
      </c>
      <c r="J260" s="275">
        <f t="shared" si="84"/>
        <v>14007200</v>
      </c>
      <c r="L260" s="374"/>
      <c r="M260" s="96">
        <f t="shared" ref="M260:M273" si="87">+L260*F260</f>
        <v>0</v>
      </c>
      <c r="O260" s="341">
        <v>2</v>
      </c>
      <c r="P260" s="338">
        <f t="shared" si="82"/>
        <v>14007200</v>
      </c>
      <c r="R260" s="218">
        <f t="shared" si="85"/>
        <v>2</v>
      </c>
      <c r="S260" s="223">
        <f t="shared" si="83"/>
        <v>14007200</v>
      </c>
      <c r="T260" s="203">
        <f t="shared" si="86"/>
        <v>1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80"/>
        <v>0</v>
      </c>
      <c r="H261" s="339"/>
      <c r="I261" s="376">
        <v>7</v>
      </c>
      <c r="J261" s="275">
        <f t="shared" si="84"/>
        <v>31801504</v>
      </c>
      <c r="L261" s="374"/>
      <c r="M261" s="96">
        <f t="shared" si="87"/>
        <v>0</v>
      </c>
      <c r="O261" s="341">
        <v>7</v>
      </c>
      <c r="P261" s="338">
        <f t="shared" si="82"/>
        <v>31801504</v>
      </c>
      <c r="R261" s="218">
        <f t="shared" si="85"/>
        <v>7</v>
      </c>
      <c r="S261" s="223">
        <f t="shared" si="83"/>
        <v>31801504</v>
      </c>
      <c r="T261" s="203">
        <f t="shared" si="86"/>
        <v>1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80"/>
        <v>0</v>
      </c>
      <c r="H262" s="339"/>
      <c r="I262" s="376">
        <v>2</v>
      </c>
      <c r="J262" s="275">
        <f t="shared" si="84"/>
        <v>17634176</v>
      </c>
      <c r="L262" s="374"/>
      <c r="M262" s="96">
        <f t="shared" si="87"/>
        <v>0</v>
      </c>
      <c r="O262" s="341">
        <v>2</v>
      </c>
      <c r="P262" s="338">
        <f t="shared" si="82"/>
        <v>17634176</v>
      </c>
      <c r="R262" s="218">
        <f t="shared" si="85"/>
        <v>2</v>
      </c>
      <c r="S262" s="223">
        <f t="shared" si="83"/>
        <v>17634176</v>
      </c>
      <c r="T262" s="203">
        <f t="shared" si="86"/>
        <v>1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80"/>
        <v>0</v>
      </c>
      <c r="H263" s="339"/>
      <c r="I263" s="376">
        <v>2</v>
      </c>
      <c r="J263" s="275">
        <f t="shared" si="84"/>
        <v>16520654</v>
      </c>
      <c r="L263" s="374"/>
      <c r="M263" s="96">
        <f t="shared" si="87"/>
        <v>0</v>
      </c>
      <c r="O263" s="341">
        <v>2</v>
      </c>
      <c r="P263" s="338">
        <f t="shared" si="82"/>
        <v>16520654</v>
      </c>
      <c r="R263" s="218">
        <f t="shared" si="85"/>
        <v>2</v>
      </c>
      <c r="S263" s="223">
        <f t="shared" si="83"/>
        <v>16520654</v>
      </c>
      <c r="T263" s="203">
        <f t="shared" si="86"/>
        <v>1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80"/>
        <v>0</v>
      </c>
      <c r="H264" s="339"/>
      <c r="I264" s="376">
        <v>1</v>
      </c>
      <c r="J264" s="275">
        <f t="shared" si="84"/>
        <v>13402555</v>
      </c>
      <c r="L264" s="374"/>
      <c r="M264" s="96">
        <f t="shared" si="87"/>
        <v>0</v>
      </c>
      <c r="O264" s="341">
        <v>1</v>
      </c>
      <c r="P264" s="338">
        <f t="shared" si="82"/>
        <v>13402555</v>
      </c>
      <c r="R264" s="218">
        <f t="shared" si="85"/>
        <v>1</v>
      </c>
      <c r="S264" s="223">
        <f t="shared" si="83"/>
        <v>13402555</v>
      </c>
      <c r="T264" s="203">
        <f t="shared" si="86"/>
        <v>1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80"/>
        <v>0</v>
      </c>
      <c r="H265" s="339"/>
      <c r="I265" s="376">
        <v>1</v>
      </c>
      <c r="J265" s="275">
        <f t="shared" si="84"/>
        <v>18700572</v>
      </c>
      <c r="L265" s="374"/>
      <c r="M265" s="96">
        <f t="shared" si="87"/>
        <v>0</v>
      </c>
      <c r="O265" s="341">
        <v>1</v>
      </c>
      <c r="P265" s="338">
        <f t="shared" si="82"/>
        <v>18700572</v>
      </c>
      <c r="R265" s="218">
        <f t="shared" si="85"/>
        <v>1</v>
      </c>
      <c r="S265" s="223">
        <f t="shared" si="83"/>
        <v>18700572</v>
      </c>
      <c r="T265" s="203">
        <f t="shared" si="86"/>
        <v>1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80"/>
        <v>0</v>
      </c>
      <c r="H266" s="339"/>
      <c r="I266" s="376">
        <v>60</v>
      </c>
      <c r="J266" s="275">
        <f t="shared" si="84"/>
        <v>54564960</v>
      </c>
      <c r="L266" s="374"/>
      <c r="M266" s="96">
        <f t="shared" si="87"/>
        <v>0</v>
      </c>
      <c r="O266" s="341">
        <v>60</v>
      </c>
      <c r="P266" s="338">
        <f t="shared" si="82"/>
        <v>54564960</v>
      </c>
      <c r="R266" s="218">
        <f t="shared" si="85"/>
        <v>60</v>
      </c>
      <c r="S266" s="223">
        <f t="shared" si="83"/>
        <v>54564960</v>
      </c>
      <c r="T266" s="203">
        <f t="shared" si="86"/>
        <v>1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80"/>
        <v>0</v>
      </c>
      <c r="H267" s="339"/>
      <c r="I267" s="376">
        <v>1</v>
      </c>
      <c r="J267" s="275">
        <f t="shared" si="84"/>
        <v>3122490</v>
      </c>
      <c r="L267" s="374"/>
      <c r="M267" s="96">
        <f t="shared" si="87"/>
        <v>0</v>
      </c>
      <c r="O267" s="341">
        <v>1</v>
      </c>
      <c r="P267" s="338">
        <f t="shared" si="82"/>
        <v>3122490</v>
      </c>
      <c r="R267" s="218">
        <f t="shared" si="85"/>
        <v>1</v>
      </c>
      <c r="S267" s="223">
        <f t="shared" si="83"/>
        <v>3122490</v>
      </c>
      <c r="T267" s="203">
        <f t="shared" si="86"/>
        <v>1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80"/>
        <v>0</v>
      </c>
      <c r="H268" s="342"/>
      <c r="I268" s="425">
        <v>5</v>
      </c>
      <c r="J268" s="275">
        <f t="shared" si="84"/>
        <v>12472835</v>
      </c>
      <c r="L268" s="390"/>
      <c r="M268" s="96">
        <f t="shared" si="87"/>
        <v>0</v>
      </c>
      <c r="O268" s="341">
        <v>5</v>
      </c>
      <c r="P268" s="338">
        <f t="shared" si="82"/>
        <v>12472835</v>
      </c>
      <c r="R268" s="218">
        <f t="shared" si="85"/>
        <v>5</v>
      </c>
      <c r="S268" s="223">
        <f t="shared" si="83"/>
        <v>12472835</v>
      </c>
      <c r="T268" s="203">
        <f t="shared" si="86"/>
        <v>1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80"/>
        <v>0</v>
      </c>
      <c r="H269" s="342"/>
      <c r="I269" s="425">
        <v>1</v>
      </c>
      <c r="J269" s="275">
        <f t="shared" si="84"/>
        <v>3175482</v>
      </c>
      <c r="L269" s="390"/>
      <c r="M269" s="96">
        <f t="shared" si="87"/>
        <v>0</v>
      </c>
      <c r="O269" s="341">
        <v>1</v>
      </c>
      <c r="P269" s="338">
        <f t="shared" si="82"/>
        <v>3175482</v>
      </c>
      <c r="R269" s="218">
        <f t="shared" si="85"/>
        <v>1</v>
      </c>
      <c r="S269" s="223">
        <f t="shared" si="83"/>
        <v>3175482</v>
      </c>
      <c r="T269" s="203">
        <f t="shared" si="86"/>
        <v>1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80"/>
        <v>0</v>
      </c>
      <c r="H270" s="342"/>
      <c r="I270" s="425">
        <v>1</v>
      </c>
      <c r="J270" s="275">
        <f t="shared" si="84"/>
        <v>7745541</v>
      </c>
      <c r="L270" s="390"/>
      <c r="M270" s="96">
        <f t="shared" si="87"/>
        <v>0</v>
      </c>
      <c r="O270" s="341">
        <v>1</v>
      </c>
      <c r="P270" s="338">
        <f t="shared" si="82"/>
        <v>7745541</v>
      </c>
      <c r="R270" s="218">
        <f t="shared" si="85"/>
        <v>1</v>
      </c>
      <c r="S270" s="223">
        <f t="shared" si="83"/>
        <v>7745541</v>
      </c>
      <c r="T270" s="203">
        <f t="shared" si="86"/>
        <v>1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80"/>
        <v>0</v>
      </c>
      <c r="H271" s="342"/>
      <c r="I271" s="425">
        <v>1</v>
      </c>
      <c r="J271" s="275">
        <f t="shared" si="84"/>
        <v>4670274</v>
      </c>
      <c r="L271" s="390"/>
      <c r="M271" s="96">
        <f t="shared" si="87"/>
        <v>0</v>
      </c>
      <c r="O271" s="341">
        <v>1</v>
      </c>
      <c r="P271" s="338">
        <f t="shared" si="82"/>
        <v>4670274</v>
      </c>
      <c r="R271" s="218">
        <f t="shared" si="85"/>
        <v>1</v>
      </c>
      <c r="S271" s="223">
        <f t="shared" si="83"/>
        <v>4670274</v>
      </c>
      <c r="T271" s="203">
        <f t="shared" si="86"/>
        <v>1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80"/>
        <v>0</v>
      </c>
      <c r="H272" s="342"/>
      <c r="I272" s="425">
        <v>1</v>
      </c>
      <c r="J272" s="275">
        <f t="shared" si="84"/>
        <v>4634392</v>
      </c>
      <c r="L272" s="390"/>
      <c r="M272" s="96">
        <f t="shared" si="87"/>
        <v>0</v>
      </c>
      <c r="O272" s="341">
        <v>1</v>
      </c>
      <c r="P272" s="338">
        <f t="shared" si="82"/>
        <v>4634392</v>
      </c>
      <c r="R272" s="218">
        <f t="shared" si="85"/>
        <v>1</v>
      </c>
      <c r="S272" s="223">
        <f t="shared" si="83"/>
        <v>4634392</v>
      </c>
      <c r="T272" s="203">
        <f t="shared" si="86"/>
        <v>1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80"/>
        <v>0</v>
      </c>
      <c r="H273" s="342"/>
      <c r="I273" s="425">
        <v>1</v>
      </c>
      <c r="J273" s="275">
        <f t="shared" si="84"/>
        <v>28512298</v>
      </c>
      <c r="L273" s="390"/>
      <c r="M273" s="96">
        <f t="shared" si="87"/>
        <v>0</v>
      </c>
      <c r="O273" s="341">
        <v>1</v>
      </c>
      <c r="P273" s="338">
        <f t="shared" si="82"/>
        <v>28512298</v>
      </c>
      <c r="R273" s="218">
        <f t="shared" si="85"/>
        <v>1</v>
      </c>
      <c r="S273" s="223">
        <f t="shared" si="83"/>
        <v>28512298</v>
      </c>
      <c r="T273" s="203">
        <f t="shared" si="86"/>
        <v>1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75"/>
      <c r="M274" s="97">
        <f>+L274*F274</f>
        <v>0</v>
      </c>
      <c r="O274" s="344">
        <v>3</v>
      </c>
      <c r="P274" s="338">
        <f>+O274*F274</f>
        <v>20696220</v>
      </c>
      <c r="R274" s="344">
        <f>+L274+O274</f>
        <v>3</v>
      </c>
      <c r="S274" s="238">
        <f t="shared" si="83"/>
        <v>20696220</v>
      </c>
      <c r="T274" s="345">
        <f>+S274/J274</f>
        <v>1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405">
        <f>SUM(J277:J294)</f>
        <v>319097403.89999998</v>
      </c>
      <c r="L276" s="459"/>
      <c r="M276" s="102">
        <f>SUM(M277:M294)</f>
        <v>7770000</v>
      </c>
      <c r="O276" s="263"/>
      <c r="P276" s="405">
        <f>SUM(P277:P294)</f>
        <v>297256687</v>
      </c>
      <c r="R276" s="191"/>
      <c r="S276" s="405">
        <f>SUM(S277:S294)</f>
        <v>305026687</v>
      </c>
      <c r="T276" s="264"/>
      <c r="V276" s="495">
        <f>+J276-S276</f>
        <v>14070716.899999976</v>
      </c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8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9">+(L277)*F277</f>
        <v>0</v>
      </c>
      <c r="O277" s="244">
        <v>143</v>
      </c>
      <c r="P277" s="329">
        <f t="shared" ref="P277:P294" si="90">+O277*F277</f>
        <v>32890000</v>
      </c>
      <c r="R277" s="244">
        <f>+L277+O277</f>
        <v>143</v>
      </c>
      <c r="S277" s="336">
        <f t="shared" ref="S277:S294" si="91">+R277*F277</f>
        <v>32890000</v>
      </c>
      <c r="T277" s="246">
        <f>+S277/J277</f>
        <v>0.89375000000000004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8"/>
        <v>4140000</v>
      </c>
      <c r="I278" s="374">
        <v>6</v>
      </c>
      <c r="J278" s="275">
        <f>+I278*F278</f>
        <v>1380000</v>
      </c>
      <c r="L278" s="347"/>
      <c r="M278" s="217">
        <f t="shared" si="89"/>
        <v>0</v>
      </c>
      <c r="O278" s="218">
        <v>6</v>
      </c>
      <c r="P278" s="329">
        <f t="shared" si="90"/>
        <v>1380000</v>
      </c>
      <c r="R278" s="218">
        <f>+L278+O278</f>
        <v>6</v>
      </c>
      <c r="S278" s="336">
        <f t="shared" si="91"/>
        <v>1380000</v>
      </c>
      <c r="T278" s="203">
        <f>+S278/J278</f>
        <v>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8"/>
        <v>13200000</v>
      </c>
      <c r="I279" s="374">
        <v>40</v>
      </c>
      <c r="J279" s="275">
        <f t="shared" ref="J279:J293" si="92">+I279*F279</f>
        <v>13200000</v>
      </c>
      <c r="L279" s="347"/>
      <c r="M279" s="217">
        <f t="shared" si="89"/>
        <v>0</v>
      </c>
      <c r="O279" s="218">
        <v>40</v>
      </c>
      <c r="P279" s="329">
        <f t="shared" si="90"/>
        <v>13200000</v>
      </c>
      <c r="R279" s="218">
        <f t="shared" ref="R279:R293" si="93">+L279+O279</f>
        <v>40</v>
      </c>
      <c r="S279" s="336">
        <f t="shared" si="91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8"/>
        <v>19422800</v>
      </c>
      <c r="H280" s="284"/>
      <c r="I280" s="374">
        <v>590</v>
      </c>
      <c r="J280" s="275">
        <f t="shared" si="92"/>
        <v>19422800</v>
      </c>
      <c r="K280" s="284"/>
      <c r="L280" s="347"/>
      <c r="M280" s="546">
        <f t="shared" si="89"/>
        <v>0</v>
      </c>
      <c r="N280" s="284"/>
      <c r="O280" s="276">
        <v>507</v>
      </c>
      <c r="P280" s="329">
        <f t="shared" si="90"/>
        <v>16690440</v>
      </c>
      <c r="Q280" s="284"/>
      <c r="R280" s="218">
        <f t="shared" si="93"/>
        <v>507</v>
      </c>
      <c r="S280" s="336">
        <f t="shared" si="91"/>
        <v>16690440</v>
      </c>
      <c r="T280" s="203">
        <f t="shared" ref="T280:T293" si="94">+S280/J280</f>
        <v>0.85932203389830508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8"/>
        <v>6700000</v>
      </c>
      <c r="I281" s="374">
        <v>13</v>
      </c>
      <c r="J281" s="275">
        <f t="shared" si="92"/>
        <v>4355000</v>
      </c>
      <c r="L281" s="347"/>
      <c r="M281" s="217">
        <f t="shared" si="89"/>
        <v>0</v>
      </c>
      <c r="O281" s="218">
        <v>9</v>
      </c>
      <c r="P281" s="329">
        <f t="shared" si="90"/>
        <v>3015000</v>
      </c>
      <c r="R281" s="218">
        <f t="shared" si="93"/>
        <v>9</v>
      </c>
      <c r="S281" s="336">
        <f t="shared" si="91"/>
        <v>3015000</v>
      </c>
      <c r="T281" s="203">
        <f t="shared" si="94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8"/>
        <v>3150000</v>
      </c>
      <c r="I282" s="374">
        <v>89999.998571428587</v>
      </c>
      <c r="J282" s="275">
        <f t="shared" si="92"/>
        <v>6299999.9000000013</v>
      </c>
      <c r="L282" s="347">
        <v>3000</v>
      </c>
      <c r="M282" s="329">
        <f t="shared" si="89"/>
        <v>210000</v>
      </c>
      <c r="O282" s="276">
        <v>75218.100000000006</v>
      </c>
      <c r="P282" s="329">
        <f t="shared" si="90"/>
        <v>5265267</v>
      </c>
      <c r="R282" s="218">
        <f t="shared" si="93"/>
        <v>78218.100000000006</v>
      </c>
      <c r="S282" s="336">
        <f t="shared" si="91"/>
        <v>5475267</v>
      </c>
      <c r="T282" s="203">
        <f t="shared" si="94"/>
        <v>0.86909001379507944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8"/>
        <v>46200000</v>
      </c>
      <c r="I283" s="374">
        <v>14</v>
      </c>
      <c r="J283" s="275">
        <f t="shared" si="92"/>
        <v>46200000</v>
      </c>
      <c r="L283" s="347"/>
      <c r="M283" s="329">
        <f t="shared" si="89"/>
        <v>0</v>
      </c>
      <c r="O283" s="218">
        <v>14</v>
      </c>
      <c r="P283" s="329">
        <f t="shared" si="90"/>
        <v>46200000</v>
      </c>
      <c r="R283" s="218">
        <f t="shared" si="93"/>
        <v>14</v>
      </c>
      <c r="S283" s="336">
        <f t="shared" si="91"/>
        <v>46200000</v>
      </c>
      <c r="T283" s="203">
        <f t="shared" si="94"/>
        <v>1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8"/>
        <v>151200000</v>
      </c>
      <c r="I284" s="374">
        <v>4679</v>
      </c>
      <c r="J284" s="275">
        <f t="shared" si="92"/>
        <v>168444000</v>
      </c>
      <c r="L284" s="347">
        <v>210</v>
      </c>
      <c r="M284" s="329">
        <f t="shared" si="89"/>
        <v>7560000</v>
      </c>
      <c r="O284" s="218">
        <v>4469</v>
      </c>
      <c r="P284" s="329">
        <f t="shared" si="90"/>
        <v>160884000</v>
      </c>
      <c r="R284" s="218">
        <f t="shared" si="93"/>
        <v>4679</v>
      </c>
      <c r="S284" s="336">
        <f t="shared" si="91"/>
        <v>168444000</v>
      </c>
      <c r="T284" s="203">
        <f t="shared" si="94"/>
        <v>1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8"/>
        <v>3620000</v>
      </c>
      <c r="I285" s="374">
        <v>4000</v>
      </c>
      <c r="J285" s="275">
        <f t="shared" si="92"/>
        <v>3620000</v>
      </c>
      <c r="L285" s="347"/>
      <c r="M285" s="329">
        <f t="shared" si="89"/>
        <v>0</v>
      </c>
      <c r="O285" s="218">
        <v>2700</v>
      </c>
      <c r="P285" s="329">
        <f t="shared" si="90"/>
        <v>2443500</v>
      </c>
      <c r="R285" s="218">
        <f t="shared" si="93"/>
        <v>2700</v>
      </c>
      <c r="S285" s="336">
        <f t="shared" si="91"/>
        <v>2443500</v>
      </c>
      <c r="T285" s="203">
        <f t="shared" si="94"/>
        <v>0.67500000000000004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8"/>
        <v>2811600</v>
      </c>
      <c r="I286" s="374">
        <v>18</v>
      </c>
      <c r="J286" s="275">
        <f t="shared" si="92"/>
        <v>2811600</v>
      </c>
      <c r="L286" s="347"/>
      <c r="M286" s="329">
        <f t="shared" si="89"/>
        <v>0</v>
      </c>
      <c r="O286" s="218">
        <v>15</v>
      </c>
      <c r="P286" s="329">
        <f t="shared" si="90"/>
        <v>2343000</v>
      </c>
      <c r="R286" s="218">
        <f t="shared" si="93"/>
        <v>15</v>
      </c>
      <c r="S286" s="336">
        <f t="shared" si="91"/>
        <v>2343000</v>
      </c>
      <c r="T286" s="203">
        <f t="shared" si="94"/>
        <v>0.83333333333333337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8"/>
        <v>4000000</v>
      </c>
      <c r="I287" s="374">
        <v>1</v>
      </c>
      <c r="J287" s="275">
        <f t="shared" si="92"/>
        <v>4000000</v>
      </c>
      <c r="L287" s="347"/>
      <c r="M287" s="217">
        <f t="shared" si="89"/>
        <v>0</v>
      </c>
      <c r="O287" s="218">
        <v>1</v>
      </c>
      <c r="P287" s="329">
        <f t="shared" si="90"/>
        <v>4000000</v>
      </c>
      <c r="R287" s="218">
        <f t="shared" si="93"/>
        <v>1</v>
      </c>
      <c r="S287" s="336">
        <f t="shared" si="91"/>
        <v>4000000</v>
      </c>
      <c r="T287" s="203">
        <f t="shared" si="94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8"/>
        <v>21590248</v>
      </c>
      <c r="I288" s="374">
        <v>2000.0033333333322</v>
      </c>
      <c r="J288" s="275">
        <f t="shared" si="92"/>
        <v>2400003.9999999986</v>
      </c>
      <c r="L288" s="347"/>
      <c r="M288" s="329">
        <f t="shared" si="89"/>
        <v>0</v>
      </c>
      <c r="O288" s="218">
        <v>1667.9</v>
      </c>
      <c r="P288" s="329">
        <f t="shared" si="90"/>
        <v>2001480</v>
      </c>
      <c r="R288" s="218">
        <f t="shared" si="93"/>
        <v>1667.9</v>
      </c>
      <c r="S288" s="336">
        <f t="shared" si="91"/>
        <v>2001480</v>
      </c>
      <c r="T288" s="203">
        <f t="shared" si="94"/>
        <v>0.83394861008565035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8"/>
        <v>2280000</v>
      </c>
      <c r="I289" s="374">
        <v>80</v>
      </c>
      <c r="J289" s="275">
        <f t="shared" si="92"/>
        <v>2280000</v>
      </c>
      <c r="L289" s="347"/>
      <c r="M289" s="329">
        <f t="shared" si="89"/>
        <v>0</v>
      </c>
      <c r="O289" s="218">
        <v>80</v>
      </c>
      <c r="P289" s="329">
        <f t="shared" si="90"/>
        <v>2280000</v>
      </c>
      <c r="R289" s="218">
        <f t="shared" si="93"/>
        <v>80</v>
      </c>
      <c r="S289" s="336">
        <f t="shared" si="91"/>
        <v>2280000</v>
      </c>
      <c r="T289" s="203">
        <f t="shared" si="94"/>
        <v>1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8"/>
        <v>23556720</v>
      </c>
      <c r="I290" s="374">
        <v>0</v>
      </c>
      <c r="J290" s="275">
        <f t="shared" si="92"/>
        <v>0</v>
      </c>
      <c r="L290" s="347"/>
      <c r="M290" s="217">
        <f t="shared" si="89"/>
        <v>0</v>
      </c>
      <c r="O290" s="218">
        <v>0</v>
      </c>
      <c r="P290" s="329">
        <f t="shared" si="90"/>
        <v>0</v>
      </c>
      <c r="R290" s="218">
        <f t="shared" si="93"/>
        <v>0</v>
      </c>
      <c r="S290" s="336">
        <f t="shared" si="91"/>
        <v>0</v>
      </c>
      <c r="T290" s="203"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8"/>
        <v>920000</v>
      </c>
      <c r="I291" s="374">
        <v>2</v>
      </c>
      <c r="J291" s="275">
        <f t="shared" si="92"/>
        <v>184000</v>
      </c>
      <c r="L291" s="347"/>
      <c r="M291" s="217">
        <f t="shared" si="89"/>
        <v>0</v>
      </c>
      <c r="O291" s="218">
        <v>2</v>
      </c>
      <c r="P291" s="329">
        <f t="shared" si="90"/>
        <v>184000</v>
      </c>
      <c r="R291" s="218">
        <f t="shared" si="93"/>
        <v>2</v>
      </c>
      <c r="S291" s="336">
        <f t="shared" si="91"/>
        <v>184000</v>
      </c>
      <c r="T291" s="203">
        <f t="shared" si="94"/>
        <v>1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8"/>
        <v>4200000</v>
      </c>
      <c r="I292" s="374">
        <v>52</v>
      </c>
      <c r="J292" s="275">
        <f t="shared" si="92"/>
        <v>7280000</v>
      </c>
      <c r="L292" s="347"/>
      <c r="M292" s="217">
        <f t="shared" si="89"/>
        <v>0</v>
      </c>
      <c r="O292" s="218">
        <v>30</v>
      </c>
      <c r="P292" s="329">
        <f t="shared" si="90"/>
        <v>4200000</v>
      </c>
      <c r="R292" s="218">
        <f t="shared" si="93"/>
        <v>30</v>
      </c>
      <c r="S292" s="336">
        <f t="shared" si="91"/>
        <v>4200000</v>
      </c>
      <c r="T292" s="203">
        <f t="shared" si="94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8"/>
        <v>280000</v>
      </c>
      <c r="I293" s="374">
        <v>12</v>
      </c>
      <c r="J293" s="275">
        <f t="shared" si="92"/>
        <v>420000</v>
      </c>
      <c r="L293" s="347"/>
      <c r="M293" s="217">
        <f t="shared" si="89"/>
        <v>0</v>
      </c>
      <c r="O293" s="218">
        <v>8</v>
      </c>
      <c r="P293" s="329">
        <f t="shared" si="90"/>
        <v>280000</v>
      </c>
      <c r="R293" s="218">
        <f t="shared" si="93"/>
        <v>8</v>
      </c>
      <c r="S293" s="336">
        <f t="shared" si="91"/>
        <v>280000</v>
      </c>
      <c r="T293" s="203">
        <f t="shared" si="94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8"/>
        <v>4360000</v>
      </c>
      <c r="I294" s="375">
        <v>0</v>
      </c>
      <c r="J294" s="278">
        <f>+I294*F294</f>
        <v>0</v>
      </c>
      <c r="L294" s="428"/>
      <c r="M294" s="236">
        <f t="shared" si="89"/>
        <v>0</v>
      </c>
      <c r="O294" s="237">
        <v>0</v>
      </c>
      <c r="P294" s="348">
        <f t="shared" si="90"/>
        <v>0</v>
      </c>
      <c r="R294" s="237">
        <f>+L294+O294</f>
        <v>0</v>
      </c>
      <c r="S294" s="349">
        <f t="shared" si="91"/>
        <v>0</v>
      </c>
      <c r="T294" s="213"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SUM(J298:J370)</f>
        <v>656718027.3599999</v>
      </c>
      <c r="L297" s="459"/>
      <c r="M297" s="102">
        <f>SUM(M298:M370)</f>
        <v>20343294.800000001</v>
      </c>
      <c r="O297" s="263"/>
      <c r="P297" s="405">
        <f>SUM(P298:P370)</f>
        <v>612486982.39999998</v>
      </c>
      <c r="R297" s="191"/>
      <c r="S297" s="405">
        <f>SUM(S298:S370)</f>
        <v>632830277.20000005</v>
      </c>
      <c r="T297" s="264"/>
      <c r="V297" s="495">
        <f>+J297-S297</f>
        <v>23887750.159999847</v>
      </c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5">+E298*F298</f>
        <v>682500</v>
      </c>
      <c r="I298" s="371">
        <v>1500</v>
      </c>
      <c r="J298" s="95">
        <f>+I298*F298</f>
        <v>682500</v>
      </c>
      <c r="L298" s="371">
        <v>499</v>
      </c>
      <c r="M298" s="545">
        <f t="shared" ref="M298:M361" si="96">+(L298)*F298</f>
        <v>227045</v>
      </c>
      <c r="O298" s="244">
        <v>1001</v>
      </c>
      <c r="P298" s="327">
        <f t="shared" ref="P298:P361" si="97">+O298*F298</f>
        <v>455455</v>
      </c>
      <c r="R298" s="244">
        <f>+L298+O298</f>
        <v>1500</v>
      </c>
      <c r="S298" s="447">
        <f t="shared" ref="S298:S361" si="98">+R298*F298</f>
        <v>682500</v>
      </c>
      <c r="T298" s="246">
        <f>+S298/J298</f>
        <v>1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5"/>
        <v>682500</v>
      </c>
      <c r="I299" s="374">
        <v>1500</v>
      </c>
      <c r="J299" s="96">
        <f>+I299*F299</f>
        <v>682500</v>
      </c>
      <c r="L299" s="347"/>
      <c r="M299" s="329">
        <f t="shared" si="96"/>
        <v>0</v>
      </c>
      <c r="O299" s="218">
        <v>1500</v>
      </c>
      <c r="P299" s="329">
        <f t="shared" si="97"/>
        <v>682500</v>
      </c>
      <c r="R299" s="218">
        <f>+L299+O299</f>
        <v>1500</v>
      </c>
      <c r="S299" s="336">
        <f t="shared" si="98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5"/>
        <v>500000</v>
      </c>
      <c r="I300" s="374">
        <v>2</v>
      </c>
      <c r="J300" s="96">
        <f t="shared" ref="J300:J342" si="99">+I300*F300</f>
        <v>500000</v>
      </c>
      <c r="L300" s="347"/>
      <c r="M300" s="217">
        <f t="shared" si="96"/>
        <v>0</v>
      </c>
      <c r="O300" s="218">
        <v>2</v>
      </c>
      <c r="P300" s="329">
        <f t="shared" si="97"/>
        <v>500000</v>
      </c>
      <c r="R300" s="218">
        <f t="shared" ref="R300:R363" si="100">+L300+O300</f>
        <v>2</v>
      </c>
      <c r="S300" s="336">
        <f t="shared" si="98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5"/>
        <v>7194000</v>
      </c>
      <c r="I301" s="374">
        <v>30</v>
      </c>
      <c r="J301" s="96">
        <f t="shared" si="99"/>
        <v>7194000</v>
      </c>
      <c r="L301" s="347"/>
      <c r="M301" s="217">
        <f t="shared" si="96"/>
        <v>0</v>
      </c>
      <c r="O301" s="218">
        <v>10</v>
      </c>
      <c r="P301" s="329">
        <f t="shared" si="97"/>
        <v>2398000</v>
      </c>
      <c r="R301" s="218">
        <f t="shared" si="100"/>
        <v>10</v>
      </c>
      <c r="S301" s="336">
        <f t="shared" si="98"/>
        <v>2398000</v>
      </c>
      <c r="T301" s="203">
        <f t="shared" ref="T301:T364" si="101">+S301/J301</f>
        <v>0.33333333333333331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5"/>
        <v>450000</v>
      </c>
      <c r="I302" s="374">
        <v>400</v>
      </c>
      <c r="J302" s="96">
        <f t="shared" si="99"/>
        <v>600000</v>
      </c>
      <c r="L302" s="347"/>
      <c r="M302" s="217">
        <f t="shared" si="96"/>
        <v>0</v>
      </c>
      <c r="O302" s="218">
        <v>300</v>
      </c>
      <c r="P302" s="329">
        <f t="shared" si="97"/>
        <v>450000</v>
      </c>
      <c r="R302" s="218">
        <f t="shared" si="100"/>
        <v>300</v>
      </c>
      <c r="S302" s="336">
        <f t="shared" si="98"/>
        <v>450000</v>
      </c>
      <c r="T302" s="203">
        <f t="shared" si="101"/>
        <v>0.75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5"/>
        <v>7800000</v>
      </c>
      <c r="I303" s="374">
        <v>15</v>
      </c>
      <c r="J303" s="96">
        <f t="shared" si="99"/>
        <v>2340000</v>
      </c>
      <c r="L303" s="347"/>
      <c r="M303" s="217">
        <f t="shared" si="96"/>
        <v>0</v>
      </c>
      <c r="O303" s="218">
        <v>5</v>
      </c>
      <c r="P303" s="329">
        <f t="shared" si="97"/>
        <v>780000</v>
      </c>
      <c r="R303" s="218">
        <f t="shared" si="100"/>
        <v>5</v>
      </c>
      <c r="S303" s="336">
        <f t="shared" si="98"/>
        <v>780000</v>
      </c>
      <c r="T303" s="203">
        <f t="shared" si="101"/>
        <v>0.33333333333333331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5"/>
        <v>6000000</v>
      </c>
      <c r="I304" s="374">
        <v>1</v>
      </c>
      <c r="J304" s="96">
        <f t="shared" si="99"/>
        <v>6000000</v>
      </c>
      <c r="L304" s="347"/>
      <c r="M304" s="217">
        <f t="shared" si="96"/>
        <v>0</v>
      </c>
      <c r="O304" s="218">
        <v>1</v>
      </c>
      <c r="P304" s="329">
        <f t="shared" si="97"/>
        <v>6000000</v>
      </c>
      <c r="R304" s="218">
        <f t="shared" si="100"/>
        <v>1</v>
      </c>
      <c r="S304" s="336">
        <f t="shared" si="98"/>
        <v>6000000</v>
      </c>
      <c r="T304" s="203">
        <f t="shared" si="101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5"/>
        <v>6960500</v>
      </c>
      <c r="I305" s="374">
        <v>3</v>
      </c>
      <c r="J305" s="96">
        <f t="shared" si="99"/>
        <v>10440750</v>
      </c>
      <c r="L305" s="347"/>
      <c r="M305" s="217">
        <f t="shared" si="96"/>
        <v>0</v>
      </c>
      <c r="O305" s="218">
        <v>2</v>
      </c>
      <c r="P305" s="329">
        <f t="shared" si="97"/>
        <v>6960500</v>
      </c>
      <c r="R305" s="218">
        <f t="shared" si="100"/>
        <v>2</v>
      </c>
      <c r="S305" s="336">
        <f t="shared" si="98"/>
        <v>6960500</v>
      </c>
      <c r="T305" s="203">
        <f t="shared" si="101"/>
        <v>0.66666666666666663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5"/>
        <v>9000000</v>
      </c>
      <c r="I306" s="374">
        <v>1</v>
      </c>
      <c r="J306" s="96">
        <f t="shared" si="99"/>
        <v>9000000</v>
      </c>
      <c r="L306" s="347"/>
      <c r="M306" s="217">
        <f t="shared" si="96"/>
        <v>0</v>
      </c>
      <c r="O306" s="218">
        <v>1</v>
      </c>
      <c r="P306" s="329">
        <f t="shared" si="97"/>
        <v>9000000</v>
      </c>
      <c r="R306" s="218">
        <f t="shared" si="100"/>
        <v>1</v>
      </c>
      <c r="S306" s="336">
        <f t="shared" si="98"/>
        <v>9000000</v>
      </c>
      <c r="T306" s="203">
        <f t="shared" si="101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5"/>
        <v>17136000</v>
      </c>
      <c r="I307" s="374">
        <v>0</v>
      </c>
      <c r="J307" s="96">
        <f t="shared" si="99"/>
        <v>0</v>
      </c>
      <c r="L307" s="330"/>
      <c r="M307" s="217">
        <f t="shared" si="96"/>
        <v>0</v>
      </c>
      <c r="O307" s="218">
        <v>0</v>
      </c>
      <c r="P307" s="329">
        <f t="shared" si="97"/>
        <v>0</v>
      </c>
      <c r="R307" s="218">
        <f t="shared" si="100"/>
        <v>0</v>
      </c>
      <c r="S307" s="336">
        <f t="shared" si="98"/>
        <v>0</v>
      </c>
      <c r="T307" s="203"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5"/>
        <v>200000</v>
      </c>
      <c r="I308" s="374">
        <v>0</v>
      </c>
      <c r="J308" s="96">
        <f t="shared" si="99"/>
        <v>0</v>
      </c>
      <c r="L308" s="330"/>
      <c r="M308" s="217">
        <f t="shared" si="96"/>
        <v>0</v>
      </c>
      <c r="O308" s="218">
        <v>0</v>
      </c>
      <c r="P308" s="329">
        <f t="shared" si="97"/>
        <v>0</v>
      </c>
      <c r="R308" s="218">
        <f t="shared" si="100"/>
        <v>0</v>
      </c>
      <c r="S308" s="336">
        <f t="shared" si="98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5"/>
        <v>1795000</v>
      </c>
      <c r="I309" s="374">
        <v>1</v>
      </c>
      <c r="J309" s="96">
        <f t="shared" si="99"/>
        <v>1795000</v>
      </c>
      <c r="L309" s="347"/>
      <c r="M309" s="217">
        <f t="shared" si="96"/>
        <v>0</v>
      </c>
      <c r="O309" s="218">
        <v>1</v>
      </c>
      <c r="P309" s="329">
        <f t="shared" si="97"/>
        <v>1795000</v>
      </c>
      <c r="R309" s="218">
        <f t="shared" si="100"/>
        <v>1</v>
      </c>
      <c r="S309" s="336">
        <f t="shared" si="98"/>
        <v>1795000</v>
      </c>
      <c r="T309" s="203">
        <f t="shared" si="101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5"/>
        <v>1795000</v>
      </c>
      <c r="I310" s="374">
        <v>1</v>
      </c>
      <c r="J310" s="96">
        <f t="shared" si="99"/>
        <v>1795000</v>
      </c>
      <c r="L310" s="330"/>
      <c r="M310" s="217">
        <f t="shared" si="96"/>
        <v>0</v>
      </c>
      <c r="O310" s="218">
        <v>0</v>
      </c>
      <c r="P310" s="329">
        <f t="shared" si="97"/>
        <v>0</v>
      </c>
      <c r="R310" s="218">
        <f t="shared" si="100"/>
        <v>0</v>
      </c>
      <c r="S310" s="336">
        <f t="shared" si="98"/>
        <v>0</v>
      </c>
      <c r="T310" s="203">
        <f t="shared" si="101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5"/>
        <v>5389000</v>
      </c>
      <c r="I311" s="374">
        <v>316</v>
      </c>
      <c r="J311" s="96">
        <f t="shared" si="99"/>
        <v>5372000</v>
      </c>
      <c r="L311" s="347"/>
      <c r="M311" s="217">
        <f t="shared" si="96"/>
        <v>0</v>
      </c>
      <c r="O311" s="218">
        <v>316</v>
      </c>
      <c r="P311" s="329">
        <f t="shared" si="97"/>
        <v>5372000</v>
      </c>
      <c r="R311" s="218">
        <f t="shared" si="100"/>
        <v>316</v>
      </c>
      <c r="S311" s="336">
        <f t="shared" si="98"/>
        <v>5372000</v>
      </c>
      <c r="T311" s="203">
        <f t="shared" si="101"/>
        <v>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5"/>
        <v>5389000</v>
      </c>
      <c r="I312" s="374">
        <v>316</v>
      </c>
      <c r="J312" s="96">
        <f t="shared" si="99"/>
        <v>5372000</v>
      </c>
      <c r="L312" s="330"/>
      <c r="M312" s="217">
        <f t="shared" si="96"/>
        <v>0</v>
      </c>
      <c r="O312" s="218">
        <v>0</v>
      </c>
      <c r="P312" s="329">
        <f t="shared" si="97"/>
        <v>0</v>
      </c>
      <c r="R312" s="218">
        <f t="shared" si="100"/>
        <v>0</v>
      </c>
      <c r="S312" s="336">
        <f t="shared" si="98"/>
        <v>0</v>
      </c>
      <c r="T312" s="203">
        <f t="shared" si="101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5"/>
        <v>14612500</v>
      </c>
      <c r="I313" s="374">
        <v>19</v>
      </c>
      <c r="J313" s="96">
        <f t="shared" si="99"/>
        <v>19831250</v>
      </c>
      <c r="L313" s="347"/>
      <c r="M313" s="329">
        <f t="shared" si="96"/>
        <v>0</v>
      </c>
      <c r="O313" s="218">
        <v>19</v>
      </c>
      <c r="P313" s="329">
        <f t="shared" si="97"/>
        <v>19831250</v>
      </c>
      <c r="R313" s="218">
        <f t="shared" si="100"/>
        <v>19</v>
      </c>
      <c r="S313" s="336">
        <f t="shared" si="98"/>
        <v>19831250</v>
      </c>
      <c r="T313" s="203">
        <f t="shared" si="101"/>
        <v>1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5"/>
        <v>2530000</v>
      </c>
      <c r="I314" s="374">
        <v>1</v>
      </c>
      <c r="J314" s="96">
        <f t="shared" si="99"/>
        <v>2530000</v>
      </c>
      <c r="L314" s="450"/>
      <c r="M314" s="291">
        <f t="shared" si="96"/>
        <v>0</v>
      </c>
      <c r="O314" s="218">
        <v>1</v>
      </c>
      <c r="P314" s="329">
        <f t="shared" si="97"/>
        <v>2530000</v>
      </c>
      <c r="R314" s="218">
        <f t="shared" si="100"/>
        <v>1</v>
      </c>
      <c r="S314" s="336">
        <f t="shared" si="98"/>
        <v>2530000</v>
      </c>
      <c r="T314" s="203">
        <f t="shared" si="101"/>
        <v>1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5"/>
        <v>3060000</v>
      </c>
      <c r="I315" s="374">
        <v>5</v>
      </c>
      <c r="J315" s="96">
        <f t="shared" si="99"/>
        <v>3825000</v>
      </c>
      <c r="L315" s="347"/>
      <c r="M315" s="329">
        <f t="shared" si="96"/>
        <v>0</v>
      </c>
      <c r="O315" s="218">
        <v>5</v>
      </c>
      <c r="P315" s="329">
        <f t="shared" si="97"/>
        <v>3825000</v>
      </c>
      <c r="R315" s="218">
        <f t="shared" si="100"/>
        <v>5</v>
      </c>
      <c r="S315" s="336">
        <f t="shared" si="98"/>
        <v>3825000</v>
      </c>
      <c r="T315" s="203">
        <f t="shared" si="101"/>
        <v>1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5"/>
        <v>15065000</v>
      </c>
      <c r="I316" s="374">
        <v>0</v>
      </c>
      <c r="J316" s="96">
        <f t="shared" si="99"/>
        <v>0</v>
      </c>
      <c r="L316" s="347"/>
      <c r="M316" s="329">
        <f t="shared" si="96"/>
        <v>0</v>
      </c>
      <c r="O316" s="218">
        <v>0</v>
      </c>
      <c r="P316" s="329">
        <f t="shared" si="97"/>
        <v>0</v>
      </c>
      <c r="R316" s="218">
        <f t="shared" si="100"/>
        <v>0</v>
      </c>
      <c r="S316" s="336">
        <f t="shared" si="98"/>
        <v>0</v>
      </c>
      <c r="T316" s="203">
        <v>0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5"/>
        <v>10710000</v>
      </c>
      <c r="I317" s="374">
        <v>0</v>
      </c>
      <c r="J317" s="96">
        <f t="shared" si="99"/>
        <v>0</v>
      </c>
      <c r="L317" s="347"/>
      <c r="M317" s="329">
        <f t="shared" si="96"/>
        <v>0</v>
      </c>
      <c r="O317" s="218">
        <v>0</v>
      </c>
      <c r="P317" s="329">
        <f t="shared" si="97"/>
        <v>0</v>
      </c>
      <c r="R317" s="218">
        <f t="shared" si="100"/>
        <v>0</v>
      </c>
      <c r="S317" s="336">
        <f t="shared" si="98"/>
        <v>0</v>
      </c>
      <c r="T317" s="203">
        <v>0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5"/>
        <v>22948905.600000001</v>
      </c>
      <c r="I318" s="374">
        <v>0</v>
      </c>
      <c r="J318" s="96">
        <f t="shared" si="99"/>
        <v>0</v>
      </c>
      <c r="L318" s="330"/>
      <c r="M318" s="329">
        <f t="shared" si="96"/>
        <v>0</v>
      </c>
      <c r="O318" s="218">
        <v>0</v>
      </c>
      <c r="P318" s="329">
        <f t="shared" si="97"/>
        <v>0</v>
      </c>
      <c r="R318" s="218">
        <f t="shared" si="100"/>
        <v>0</v>
      </c>
      <c r="S318" s="336">
        <f t="shared" si="98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5"/>
        <v>46710000</v>
      </c>
      <c r="I319" s="374">
        <v>2595</v>
      </c>
      <c r="J319" s="96">
        <f t="shared" si="99"/>
        <v>46710000</v>
      </c>
      <c r="L319" s="462"/>
      <c r="M319" s="329">
        <f t="shared" si="96"/>
        <v>0</v>
      </c>
      <c r="O319" s="218">
        <v>2595</v>
      </c>
      <c r="P319" s="329">
        <f t="shared" si="97"/>
        <v>46710000</v>
      </c>
      <c r="R319" s="218">
        <f t="shared" si="100"/>
        <v>2595</v>
      </c>
      <c r="S319" s="336">
        <f t="shared" si="98"/>
        <v>46710000</v>
      </c>
      <c r="T319" s="203">
        <f t="shared" si="101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5"/>
        <v>42414112.439999998</v>
      </c>
      <c r="I320" s="374">
        <v>2595</v>
      </c>
      <c r="J320" s="96">
        <f t="shared" si="99"/>
        <v>42414112.439999998</v>
      </c>
      <c r="L320" s="330"/>
      <c r="M320" s="329">
        <f t="shared" si="96"/>
        <v>0</v>
      </c>
      <c r="O320" s="218">
        <v>2595</v>
      </c>
      <c r="P320" s="329">
        <f t="shared" si="97"/>
        <v>42414112.439999998</v>
      </c>
      <c r="R320" s="218">
        <f t="shared" si="100"/>
        <v>2595</v>
      </c>
      <c r="S320" s="336">
        <f t="shared" si="98"/>
        <v>42414112.439999998</v>
      </c>
      <c r="T320" s="203">
        <f t="shared" si="101"/>
        <v>1</v>
      </c>
      <c r="V320" s="492"/>
    </row>
    <row r="321" spans="2:22" s="284" customFormat="1" ht="52.1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5"/>
        <v>951000</v>
      </c>
      <c r="I321" s="374">
        <v>3500</v>
      </c>
      <c r="J321" s="96">
        <f t="shared" si="99"/>
        <v>5547500</v>
      </c>
      <c r="L321" s="550">
        <v>364.68</v>
      </c>
      <c r="M321" s="329">
        <f t="shared" si="96"/>
        <v>578017.80000000005</v>
      </c>
      <c r="O321" s="218">
        <v>3095.3199999999997</v>
      </c>
      <c r="P321" s="329">
        <f t="shared" si="97"/>
        <v>4906082.1999999993</v>
      </c>
      <c r="R321" s="218">
        <f t="shared" si="100"/>
        <v>3459.9999999999995</v>
      </c>
      <c r="S321" s="336">
        <f t="shared" si="98"/>
        <v>5484099.9999999991</v>
      </c>
      <c r="T321" s="203">
        <f t="shared" si="101"/>
        <v>0.98857142857142843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5"/>
        <v>684000</v>
      </c>
      <c r="I322" s="374">
        <v>82</v>
      </c>
      <c r="J322" s="96">
        <f t="shared" si="99"/>
        <v>369000</v>
      </c>
      <c r="L322" s="347"/>
      <c r="M322" s="329">
        <f t="shared" si="96"/>
        <v>0</v>
      </c>
      <c r="O322" s="218">
        <v>82</v>
      </c>
      <c r="P322" s="329">
        <f t="shared" si="97"/>
        <v>369000</v>
      </c>
      <c r="R322" s="218">
        <f t="shared" si="100"/>
        <v>82</v>
      </c>
      <c r="S322" s="336">
        <f t="shared" si="98"/>
        <v>369000</v>
      </c>
      <c r="T322" s="203">
        <f t="shared" si="101"/>
        <v>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5"/>
        <v>360000</v>
      </c>
      <c r="I323" s="374">
        <v>0</v>
      </c>
      <c r="J323" s="96">
        <f t="shared" si="99"/>
        <v>0</v>
      </c>
      <c r="L323" s="330"/>
      <c r="M323" s="329">
        <f t="shared" si="96"/>
        <v>0</v>
      </c>
      <c r="O323" s="218">
        <v>0</v>
      </c>
      <c r="P323" s="329">
        <f t="shared" si="97"/>
        <v>0</v>
      </c>
      <c r="R323" s="218">
        <f t="shared" si="100"/>
        <v>0</v>
      </c>
      <c r="S323" s="336">
        <f t="shared" si="98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5"/>
        <v>936000</v>
      </c>
      <c r="I324" s="374">
        <v>0</v>
      </c>
      <c r="J324" s="96">
        <f t="shared" si="99"/>
        <v>0</v>
      </c>
      <c r="L324" s="330"/>
      <c r="M324" s="329">
        <f t="shared" si="96"/>
        <v>0</v>
      </c>
      <c r="O324" s="218">
        <v>0</v>
      </c>
      <c r="P324" s="329">
        <f t="shared" si="97"/>
        <v>0</v>
      </c>
      <c r="R324" s="218">
        <f t="shared" si="100"/>
        <v>0</v>
      </c>
      <c r="S324" s="336">
        <f t="shared" si="98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5"/>
        <v>3600000</v>
      </c>
      <c r="I325" s="374">
        <v>4200</v>
      </c>
      <c r="J325" s="96">
        <f t="shared" si="99"/>
        <v>25200000</v>
      </c>
      <c r="L325" s="550">
        <v>210</v>
      </c>
      <c r="M325" s="329">
        <f t="shared" si="96"/>
        <v>1260000</v>
      </c>
      <c r="O325" s="218">
        <v>3836</v>
      </c>
      <c r="P325" s="329">
        <f t="shared" si="97"/>
        <v>23016000</v>
      </c>
      <c r="R325" s="218">
        <f t="shared" si="100"/>
        <v>4046</v>
      </c>
      <c r="S325" s="336">
        <f t="shared" si="98"/>
        <v>24276000</v>
      </c>
      <c r="T325" s="203">
        <f t="shared" si="101"/>
        <v>0.96333333333333337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5"/>
        <v>360000</v>
      </c>
      <c r="I326" s="374">
        <v>252</v>
      </c>
      <c r="J326" s="96">
        <f t="shared" si="99"/>
        <v>453600</v>
      </c>
      <c r="L326" s="550"/>
      <c r="M326" s="329">
        <f t="shared" si="96"/>
        <v>0</v>
      </c>
      <c r="O326" s="218">
        <v>248</v>
      </c>
      <c r="P326" s="329">
        <f t="shared" si="97"/>
        <v>446400</v>
      </c>
      <c r="R326" s="218">
        <f t="shared" si="100"/>
        <v>248</v>
      </c>
      <c r="S326" s="336">
        <f t="shared" si="98"/>
        <v>446400</v>
      </c>
      <c r="T326" s="203">
        <f t="shared" si="101"/>
        <v>0.98412698412698407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5"/>
        <v>720000</v>
      </c>
      <c r="I327" s="374">
        <v>12</v>
      </c>
      <c r="J327" s="96">
        <f t="shared" si="99"/>
        <v>720000</v>
      </c>
      <c r="L327" s="347"/>
      <c r="M327" s="329">
        <f t="shared" si="96"/>
        <v>0</v>
      </c>
      <c r="O327" s="218">
        <v>12</v>
      </c>
      <c r="P327" s="329">
        <f t="shared" si="97"/>
        <v>720000</v>
      </c>
      <c r="R327" s="218">
        <f t="shared" si="100"/>
        <v>12</v>
      </c>
      <c r="S327" s="336">
        <f t="shared" si="98"/>
        <v>720000</v>
      </c>
      <c r="T327" s="203">
        <f t="shared" si="101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5"/>
        <v>3600000</v>
      </c>
      <c r="I328" s="374">
        <v>178.4</v>
      </c>
      <c r="J328" s="96">
        <f t="shared" si="99"/>
        <v>1070400</v>
      </c>
      <c r="L328" s="450"/>
      <c r="M328" s="329">
        <f t="shared" si="96"/>
        <v>0</v>
      </c>
      <c r="O328" s="218">
        <v>178.4</v>
      </c>
      <c r="P328" s="329">
        <f t="shared" si="97"/>
        <v>1070400</v>
      </c>
      <c r="R328" s="218">
        <f t="shared" si="100"/>
        <v>178.4</v>
      </c>
      <c r="S328" s="336">
        <f t="shared" si="98"/>
        <v>1070400</v>
      </c>
      <c r="T328" s="203">
        <f t="shared" si="101"/>
        <v>1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5"/>
        <v>1290000</v>
      </c>
      <c r="I329" s="374">
        <v>0</v>
      </c>
      <c r="J329" s="96">
        <f t="shared" si="99"/>
        <v>0</v>
      </c>
      <c r="L329" s="347"/>
      <c r="M329" s="566">
        <f t="shared" si="96"/>
        <v>0</v>
      </c>
      <c r="O329" s="218">
        <v>0</v>
      </c>
      <c r="P329" s="329">
        <f t="shared" si="97"/>
        <v>0</v>
      </c>
      <c r="R329" s="218">
        <f t="shared" si="100"/>
        <v>0</v>
      </c>
      <c r="S329" s="336">
        <f t="shared" si="98"/>
        <v>0</v>
      </c>
      <c r="T329" s="203">
        <v>0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5"/>
        <v>24000000</v>
      </c>
      <c r="I330" s="374">
        <v>1</v>
      </c>
      <c r="J330" s="96">
        <f t="shared" si="99"/>
        <v>24000000</v>
      </c>
      <c r="L330" s="347"/>
      <c r="M330" s="291">
        <f t="shared" si="96"/>
        <v>0</v>
      </c>
      <c r="O330" s="218">
        <v>1</v>
      </c>
      <c r="P330" s="329">
        <f t="shared" si="97"/>
        <v>24000000</v>
      </c>
      <c r="R330" s="218">
        <f t="shared" si="100"/>
        <v>1</v>
      </c>
      <c r="S330" s="336">
        <f t="shared" si="98"/>
        <v>24000000</v>
      </c>
      <c r="T330" s="203">
        <f t="shared" si="101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5"/>
        <v>91963200</v>
      </c>
      <c r="I331" s="374">
        <v>76</v>
      </c>
      <c r="J331" s="96">
        <f t="shared" si="99"/>
        <v>62403600</v>
      </c>
      <c r="L331" s="347"/>
      <c r="M331" s="96">
        <f t="shared" si="96"/>
        <v>0</v>
      </c>
      <c r="O331" s="218">
        <v>76</v>
      </c>
      <c r="P331" s="329">
        <f t="shared" si="97"/>
        <v>62403600</v>
      </c>
      <c r="R331" s="218">
        <f t="shared" si="100"/>
        <v>76</v>
      </c>
      <c r="S331" s="336">
        <f t="shared" si="98"/>
        <v>62403600</v>
      </c>
      <c r="T331" s="203">
        <f t="shared" si="101"/>
        <v>1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5"/>
        <v>900000</v>
      </c>
      <c r="I332" s="374">
        <v>3</v>
      </c>
      <c r="J332" s="96">
        <f t="shared" si="99"/>
        <v>900000</v>
      </c>
      <c r="L332" s="347"/>
      <c r="M332" s="291">
        <f t="shared" si="96"/>
        <v>0</v>
      </c>
      <c r="O332" s="218">
        <v>3</v>
      </c>
      <c r="P332" s="329">
        <f t="shared" si="97"/>
        <v>900000</v>
      </c>
      <c r="R332" s="218">
        <f t="shared" si="100"/>
        <v>3</v>
      </c>
      <c r="S332" s="336">
        <f t="shared" si="98"/>
        <v>900000</v>
      </c>
      <c r="T332" s="203">
        <f t="shared" si="101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5"/>
        <v>1600000</v>
      </c>
      <c r="I333" s="374">
        <v>150</v>
      </c>
      <c r="J333" s="96">
        <f t="shared" si="99"/>
        <v>600000</v>
      </c>
      <c r="L333" s="347"/>
      <c r="M333" s="96">
        <f t="shared" si="96"/>
        <v>0</v>
      </c>
      <c r="O333" s="218">
        <v>150</v>
      </c>
      <c r="P333" s="329">
        <f t="shared" si="97"/>
        <v>600000</v>
      </c>
      <c r="R333" s="218">
        <f t="shared" si="100"/>
        <v>150</v>
      </c>
      <c r="S333" s="336">
        <f t="shared" si="98"/>
        <v>600000</v>
      </c>
      <c r="T333" s="203">
        <f t="shared" si="101"/>
        <v>1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5"/>
        <v>620000</v>
      </c>
      <c r="I334" s="374">
        <v>2</v>
      </c>
      <c r="J334" s="96">
        <f t="shared" si="99"/>
        <v>620000</v>
      </c>
      <c r="L334" s="347"/>
      <c r="M334" s="96">
        <f t="shared" si="96"/>
        <v>0</v>
      </c>
      <c r="O334" s="218">
        <v>2</v>
      </c>
      <c r="P334" s="329">
        <f t="shared" si="97"/>
        <v>620000</v>
      </c>
      <c r="R334" s="218">
        <f t="shared" si="100"/>
        <v>2</v>
      </c>
      <c r="S334" s="336">
        <f t="shared" si="98"/>
        <v>620000</v>
      </c>
      <c r="T334" s="203">
        <f t="shared" si="101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5"/>
        <v>500000</v>
      </c>
      <c r="I335" s="374">
        <v>600</v>
      </c>
      <c r="J335" s="96">
        <f t="shared" si="99"/>
        <v>600000</v>
      </c>
      <c r="L335" s="347">
        <v>15</v>
      </c>
      <c r="M335" s="96">
        <f t="shared" si="96"/>
        <v>15000</v>
      </c>
      <c r="O335" s="218">
        <v>584.70000000000005</v>
      </c>
      <c r="P335" s="329">
        <f t="shared" si="97"/>
        <v>584700</v>
      </c>
      <c r="R335" s="218">
        <f t="shared" si="100"/>
        <v>599.70000000000005</v>
      </c>
      <c r="S335" s="336">
        <f t="shared" si="98"/>
        <v>599700</v>
      </c>
      <c r="T335" s="203">
        <f t="shared" si="101"/>
        <v>0.99950000000000006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5"/>
        <v>1896000</v>
      </c>
      <c r="I336" s="374">
        <v>8</v>
      </c>
      <c r="J336" s="96">
        <f t="shared" si="99"/>
        <v>1896000</v>
      </c>
      <c r="L336" s="347">
        <v>1</v>
      </c>
      <c r="M336" s="96">
        <f t="shared" si="96"/>
        <v>237000</v>
      </c>
      <c r="O336" s="218">
        <v>7</v>
      </c>
      <c r="P336" s="329">
        <f t="shared" si="97"/>
        <v>1659000</v>
      </c>
      <c r="R336" s="218">
        <f t="shared" si="100"/>
        <v>8</v>
      </c>
      <c r="S336" s="336">
        <f t="shared" si="98"/>
        <v>1896000</v>
      </c>
      <c r="T336" s="203">
        <f t="shared" si="101"/>
        <v>1</v>
      </c>
      <c r="V336" s="492"/>
    </row>
    <row r="337" spans="2:22" s="284" customFormat="1" ht="67.5" customHeight="1">
      <c r="B337" s="282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5"/>
        <v>77218848</v>
      </c>
      <c r="I337" s="374">
        <v>42</v>
      </c>
      <c r="J337" s="96">
        <f t="shared" si="99"/>
        <v>115828272</v>
      </c>
      <c r="L337" s="347">
        <v>2</v>
      </c>
      <c r="M337" s="96">
        <f t="shared" si="96"/>
        <v>5515632</v>
      </c>
      <c r="O337" s="218">
        <v>38</v>
      </c>
      <c r="P337" s="329">
        <f t="shared" si="97"/>
        <v>104797008</v>
      </c>
      <c r="R337" s="218">
        <f t="shared" si="100"/>
        <v>40</v>
      </c>
      <c r="S337" s="336">
        <f t="shared" si="98"/>
        <v>110312640</v>
      </c>
      <c r="T337" s="203">
        <f t="shared" si="101"/>
        <v>0.95238095238095233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5"/>
        <v>1750000</v>
      </c>
      <c r="I338" s="374">
        <v>1</v>
      </c>
      <c r="J338" s="96">
        <f t="shared" si="99"/>
        <v>1750000</v>
      </c>
      <c r="L338" s="347"/>
      <c r="M338" s="96">
        <f t="shared" si="96"/>
        <v>0</v>
      </c>
      <c r="O338" s="218">
        <v>1</v>
      </c>
      <c r="P338" s="329">
        <f t="shared" si="97"/>
        <v>1750000</v>
      </c>
      <c r="R338" s="218">
        <f t="shared" si="100"/>
        <v>1</v>
      </c>
      <c r="S338" s="336">
        <f t="shared" si="98"/>
        <v>1750000</v>
      </c>
      <c r="T338" s="203">
        <f t="shared" si="101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5"/>
        <v>11000000</v>
      </c>
      <c r="I339" s="374">
        <v>10000</v>
      </c>
      <c r="J339" s="96">
        <f t="shared" si="99"/>
        <v>11000000</v>
      </c>
      <c r="L339" s="347"/>
      <c r="M339" s="96">
        <f t="shared" si="96"/>
        <v>0</v>
      </c>
      <c r="O339" s="218">
        <v>10000</v>
      </c>
      <c r="P339" s="329">
        <f t="shared" si="97"/>
        <v>11000000</v>
      </c>
      <c r="R339" s="218">
        <f t="shared" si="100"/>
        <v>10000</v>
      </c>
      <c r="S339" s="336">
        <f t="shared" si="98"/>
        <v>11000000</v>
      </c>
      <c r="T339" s="203">
        <f t="shared" si="101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5"/>
        <v>9008400</v>
      </c>
      <c r="I340" s="374">
        <v>215.00203898583356</v>
      </c>
      <c r="J340" s="96">
        <f t="shared" si="99"/>
        <v>4842060.919999958</v>
      </c>
      <c r="L340" s="450"/>
      <c r="M340" s="96">
        <f t="shared" si="96"/>
        <v>0</v>
      </c>
      <c r="O340" s="218">
        <v>215</v>
      </c>
      <c r="P340" s="329">
        <f t="shared" si="97"/>
        <v>4842015</v>
      </c>
      <c r="R340" s="218">
        <f t="shared" si="100"/>
        <v>215</v>
      </c>
      <c r="S340" s="336">
        <f t="shared" si="98"/>
        <v>4842015</v>
      </c>
      <c r="T340" s="203">
        <f t="shared" si="101"/>
        <v>0.999990516434899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5"/>
        <v>8250000</v>
      </c>
      <c r="I341" s="374">
        <v>3</v>
      </c>
      <c r="J341" s="96">
        <f t="shared" si="99"/>
        <v>8250000</v>
      </c>
      <c r="L341" s="347">
        <v>1</v>
      </c>
      <c r="M341" s="96">
        <f t="shared" si="96"/>
        <v>2750000</v>
      </c>
      <c r="O341" s="218">
        <v>2</v>
      </c>
      <c r="P341" s="329">
        <f t="shared" si="97"/>
        <v>5500000</v>
      </c>
      <c r="R341" s="218">
        <f t="shared" si="100"/>
        <v>3</v>
      </c>
      <c r="S341" s="336">
        <f t="shared" si="98"/>
        <v>8250000</v>
      </c>
      <c r="T341" s="203">
        <f t="shared" si="101"/>
        <v>1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5"/>
        <v>19488000</v>
      </c>
      <c r="I342" s="374">
        <v>4</v>
      </c>
      <c r="J342" s="96">
        <f t="shared" si="99"/>
        <v>19488000</v>
      </c>
      <c r="L342" s="347">
        <v>1</v>
      </c>
      <c r="M342" s="96">
        <f t="shared" si="96"/>
        <v>4872000</v>
      </c>
      <c r="O342" s="218">
        <v>3</v>
      </c>
      <c r="P342" s="329">
        <f t="shared" si="97"/>
        <v>14616000</v>
      </c>
      <c r="R342" s="218">
        <f t="shared" si="100"/>
        <v>4</v>
      </c>
      <c r="S342" s="336">
        <f t="shared" si="98"/>
        <v>19488000</v>
      </c>
      <c r="T342" s="203">
        <f t="shared" si="101"/>
        <v>1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5"/>
        <v>19452000</v>
      </c>
      <c r="I343" s="374">
        <v>110</v>
      </c>
      <c r="J343" s="96">
        <f>+I343*F343</f>
        <v>35662000</v>
      </c>
      <c r="L343" s="463">
        <v>8</v>
      </c>
      <c r="M343" s="96">
        <f t="shared" si="96"/>
        <v>2593600</v>
      </c>
      <c r="O343" s="218">
        <v>102</v>
      </c>
      <c r="P343" s="329">
        <f t="shared" si="97"/>
        <v>33068400</v>
      </c>
      <c r="R343" s="218">
        <f t="shared" si="100"/>
        <v>110</v>
      </c>
      <c r="S343" s="336">
        <f t="shared" si="98"/>
        <v>35662000</v>
      </c>
      <c r="T343" s="203">
        <f t="shared" si="101"/>
        <v>1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604">
        <v>14008</v>
      </c>
      <c r="G344" s="96">
        <f t="shared" si="95"/>
        <v>42024000</v>
      </c>
      <c r="I344" s="374">
        <v>3000</v>
      </c>
      <c r="J344" s="96">
        <f t="shared" ref="J344:J365" si="102">+I344*F344</f>
        <v>42024000</v>
      </c>
      <c r="L344" s="347"/>
      <c r="M344" s="96">
        <f t="shared" si="96"/>
        <v>0</v>
      </c>
      <c r="O344" s="276">
        <v>2999.72</v>
      </c>
      <c r="P344" s="329">
        <f t="shared" si="97"/>
        <v>42020077.759999998</v>
      </c>
      <c r="R344" s="276">
        <f t="shared" si="100"/>
        <v>2999.72</v>
      </c>
      <c r="S344" s="336">
        <f t="shared" si="98"/>
        <v>42020077.759999998</v>
      </c>
      <c r="T344" s="605">
        <f t="shared" si="101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5"/>
        <v>6000000</v>
      </c>
      <c r="I345" s="374">
        <v>3</v>
      </c>
      <c r="J345" s="96">
        <f t="shared" si="102"/>
        <v>6000000</v>
      </c>
      <c r="L345" s="347"/>
      <c r="M345" s="96">
        <f t="shared" si="96"/>
        <v>0</v>
      </c>
      <c r="O345" s="218">
        <v>3</v>
      </c>
      <c r="P345" s="329">
        <f t="shared" si="97"/>
        <v>6000000</v>
      </c>
      <c r="R345" s="218">
        <f t="shared" si="100"/>
        <v>3</v>
      </c>
      <c r="S345" s="336">
        <f t="shared" si="98"/>
        <v>6000000</v>
      </c>
      <c r="T345" s="203">
        <f t="shared" si="101"/>
        <v>1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5"/>
        <v>8000000</v>
      </c>
      <c r="I346" s="374">
        <v>1</v>
      </c>
      <c r="J346" s="96">
        <f t="shared" si="102"/>
        <v>8000000</v>
      </c>
      <c r="L346" s="347"/>
      <c r="M346" s="96">
        <f t="shared" si="96"/>
        <v>0</v>
      </c>
      <c r="O346" s="218">
        <v>1</v>
      </c>
      <c r="P346" s="329">
        <f t="shared" si="97"/>
        <v>8000000</v>
      </c>
      <c r="R346" s="218">
        <f t="shared" si="100"/>
        <v>1</v>
      </c>
      <c r="S346" s="336">
        <f t="shared" si="98"/>
        <v>8000000</v>
      </c>
      <c r="T346" s="203">
        <f t="shared" si="101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5"/>
        <v>850000</v>
      </c>
      <c r="I347" s="374">
        <v>4</v>
      </c>
      <c r="J347" s="96">
        <f t="shared" si="102"/>
        <v>680000</v>
      </c>
      <c r="L347" s="347"/>
      <c r="M347" s="96">
        <f t="shared" si="96"/>
        <v>0</v>
      </c>
      <c r="O347" s="218">
        <v>4</v>
      </c>
      <c r="P347" s="329">
        <f t="shared" si="97"/>
        <v>680000</v>
      </c>
      <c r="R347" s="218">
        <f t="shared" si="100"/>
        <v>4</v>
      </c>
      <c r="S347" s="336">
        <f t="shared" si="98"/>
        <v>680000</v>
      </c>
      <c r="T347" s="203">
        <f t="shared" si="101"/>
        <v>1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5"/>
        <v>26243182</v>
      </c>
      <c r="I348" s="374">
        <v>2</v>
      </c>
      <c r="J348" s="96">
        <f t="shared" si="102"/>
        <v>26243182</v>
      </c>
      <c r="L348" s="347"/>
      <c r="M348" s="96">
        <f t="shared" si="96"/>
        <v>0</v>
      </c>
      <c r="O348" s="218">
        <v>2</v>
      </c>
      <c r="P348" s="329">
        <f t="shared" si="97"/>
        <v>26243182</v>
      </c>
      <c r="R348" s="218">
        <f t="shared" si="100"/>
        <v>2</v>
      </c>
      <c r="S348" s="336">
        <f t="shared" si="98"/>
        <v>26243182</v>
      </c>
      <c r="T348" s="203">
        <f t="shared" si="101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5"/>
        <v>40163180</v>
      </c>
      <c r="I349" s="374">
        <v>2</v>
      </c>
      <c r="J349" s="96">
        <f t="shared" si="102"/>
        <v>40163180</v>
      </c>
      <c r="L349" s="347"/>
      <c r="M349" s="96">
        <f t="shared" si="96"/>
        <v>0</v>
      </c>
      <c r="O349" s="218">
        <v>2</v>
      </c>
      <c r="P349" s="329">
        <f t="shared" si="97"/>
        <v>40163180</v>
      </c>
      <c r="R349" s="218">
        <f t="shared" si="100"/>
        <v>2</v>
      </c>
      <c r="S349" s="336">
        <f t="shared" si="98"/>
        <v>40163180</v>
      </c>
      <c r="T349" s="203">
        <f t="shared" si="101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5"/>
        <v>300000</v>
      </c>
      <c r="I350" s="374">
        <v>2</v>
      </c>
      <c r="J350" s="96">
        <f t="shared" si="102"/>
        <v>300000</v>
      </c>
      <c r="L350" s="347"/>
      <c r="M350" s="96">
        <f t="shared" si="96"/>
        <v>0</v>
      </c>
      <c r="O350" s="218">
        <v>2</v>
      </c>
      <c r="P350" s="329">
        <f t="shared" si="97"/>
        <v>300000</v>
      </c>
      <c r="R350" s="218">
        <f t="shared" si="100"/>
        <v>2</v>
      </c>
      <c r="S350" s="336">
        <f t="shared" si="98"/>
        <v>300000</v>
      </c>
      <c r="T350" s="203">
        <f t="shared" si="101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5"/>
        <v>4100000</v>
      </c>
      <c r="I351" s="374">
        <v>1</v>
      </c>
      <c r="J351" s="96">
        <f t="shared" si="102"/>
        <v>4100000</v>
      </c>
      <c r="L351" s="347"/>
      <c r="M351" s="96">
        <f t="shared" si="96"/>
        <v>0</v>
      </c>
      <c r="O351" s="218">
        <v>1</v>
      </c>
      <c r="P351" s="329">
        <f t="shared" si="97"/>
        <v>4100000</v>
      </c>
      <c r="R351" s="218">
        <f t="shared" si="100"/>
        <v>1</v>
      </c>
      <c r="S351" s="336">
        <f t="shared" si="98"/>
        <v>4100000</v>
      </c>
      <c r="T351" s="203">
        <f t="shared" si="101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5"/>
        <v>260000</v>
      </c>
      <c r="I352" s="374">
        <v>2</v>
      </c>
      <c r="J352" s="96">
        <f t="shared" si="102"/>
        <v>104000</v>
      </c>
      <c r="L352" s="347"/>
      <c r="M352" s="96">
        <f t="shared" si="96"/>
        <v>0</v>
      </c>
      <c r="O352" s="218">
        <v>2</v>
      </c>
      <c r="P352" s="329">
        <f t="shared" si="97"/>
        <v>104000</v>
      </c>
      <c r="R352" s="218">
        <f t="shared" si="100"/>
        <v>2</v>
      </c>
      <c r="S352" s="336">
        <f t="shared" si="98"/>
        <v>104000</v>
      </c>
      <c r="T352" s="203">
        <f t="shared" si="101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5"/>
        <v>360000</v>
      </c>
      <c r="I353" s="374">
        <v>5</v>
      </c>
      <c r="J353" s="96">
        <f t="shared" si="102"/>
        <v>180000</v>
      </c>
      <c r="L353" s="550"/>
      <c r="M353" s="96">
        <f t="shared" si="96"/>
        <v>0</v>
      </c>
      <c r="O353" s="218">
        <v>5</v>
      </c>
      <c r="P353" s="329">
        <f t="shared" si="97"/>
        <v>180000</v>
      </c>
      <c r="R353" s="218">
        <f t="shared" si="100"/>
        <v>5</v>
      </c>
      <c r="S353" s="336">
        <f t="shared" si="98"/>
        <v>180000</v>
      </c>
      <c r="T353" s="203">
        <f t="shared" si="101"/>
        <v>1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5"/>
        <v>150000</v>
      </c>
      <c r="I354" s="374">
        <v>1</v>
      </c>
      <c r="J354" s="96">
        <f t="shared" si="102"/>
        <v>150000</v>
      </c>
      <c r="L354" s="551"/>
      <c r="M354" s="96">
        <f t="shared" si="96"/>
        <v>0</v>
      </c>
      <c r="O354" s="218">
        <v>1</v>
      </c>
      <c r="P354" s="329">
        <f t="shared" si="97"/>
        <v>150000</v>
      </c>
      <c r="R354" s="218">
        <f t="shared" si="100"/>
        <v>1</v>
      </c>
      <c r="S354" s="336">
        <f t="shared" si="98"/>
        <v>150000</v>
      </c>
      <c r="T354" s="203">
        <f t="shared" si="101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5"/>
        <v>550000</v>
      </c>
      <c r="I355" s="374">
        <v>7</v>
      </c>
      <c r="J355" s="96">
        <f t="shared" si="102"/>
        <v>770000</v>
      </c>
      <c r="L355" s="550"/>
      <c r="M355" s="96">
        <f t="shared" si="96"/>
        <v>0</v>
      </c>
      <c r="O355" s="218">
        <v>5</v>
      </c>
      <c r="P355" s="329">
        <f t="shared" si="97"/>
        <v>550000</v>
      </c>
      <c r="R355" s="218">
        <f t="shared" si="100"/>
        <v>5</v>
      </c>
      <c r="S355" s="336">
        <f t="shared" si="98"/>
        <v>550000</v>
      </c>
      <c r="T355" s="203">
        <f t="shared" si="101"/>
        <v>0.7142857142857143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5"/>
        <v>1750000</v>
      </c>
      <c r="I356" s="374">
        <v>5</v>
      </c>
      <c r="J356" s="96">
        <f t="shared" si="102"/>
        <v>1750000</v>
      </c>
      <c r="L356" s="347"/>
      <c r="M356" s="96">
        <f t="shared" si="96"/>
        <v>0</v>
      </c>
      <c r="O356" s="218">
        <v>5</v>
      </c>
      <c r="P356" s="329">
        <f t="shared" si="97"/>
        <v>1750000</v>
      </c>
      <c r="R356" s="218">
        <f t="shared" si="100"/>
        <v>5</v>
      </c>
      <c r="S356" s="336">
        <f t="shared" si="98"/>
        <v>1750000</v>
      </c>
      <c r="T356" s="203">
        <f t="shared" si="101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5"/>
        <v>750000</v>
      </c>
      <c r="I357" s="374">
        <v>10</v>
      </c>
      <c r="J357" s="96">
        <f t="shared" si="102"/>
        <v>750000</v>
      </c>
      <c r="L357" s="347"/>
      <c r="M357" s="96">
        <f t="shared" si="96"/>
        <v>0</v>
      </c>
      <c r="O357" s="218">
        <v>10</v>
      </c>
      <c r="P357" s="329">
        <f t="shared" si="97"/>
        <v>750000</v>
      </c>
      <c r="R357" s="218">
        <f t="shared" si="100"/>
        <v>10</v>
      </c>
      <c r="S357" s="336">
        <f t="shared" si="98"/>
        <v>750000</v>
      </c>
      <c r="T357" s="203">
        <f t="shared" si="101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5"/>
        <v>2150000</v>
      </c>
      <c r="I358" s="374">
        <v>4</v>
      </c>
      <c r="J358" s="96">
        <f t="shared" si="102"/>
        <v>1720000</v>
      </c>
      <c r="L358" s="347"/>
      <c r="M358" s="96">
        <f t="shared" si="96"/>
        <v>0</v>
      </c>
      <c r="O358" s="218">
        <v>4</v>
      </c>
      <c r="P358" s="329">
        <f t="shared" si="97"/>
        <v>1720000</v>
      </c>
      <c r="R358" s="218">
        <f t="shared" si="100"/>
        <v>4</v>
      </c>
      <c r="S358" s="336">
        <f t="shared" si="98"/>
        <v>1720000</v>
      </c>
      <c r="T358" s="203">
        <f t="shared" si="101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5"/>
        <v>50000</v>
      </c>
      <c r="I359" s="374">
        <v>10</v>
      </c>
      <c r="J359" s="96">
        <f t="shared" si="102"/>
        <v>50000</v>
      </c>
      <c r="L359" s="347"/>
      <c r="M359" s="96">
        <f t="shared" si="96"/>
        <v>0</v>
      </c>
      <c r="O359" s="218">
        <v>10</v>
      </c>
      <c r="P359" s="329">
        <f t="shared" si="97"/>
        <v>50000</v>
      </c>
      <c r="R359" s="218">
        <f t="shared" si="100"/>
        <v>10</v>
      </c>
      <c r="S359" s="336">
        <f t="shared" si="98"/>
        <v>50000</v>
      </c>
      <c r="T359" s="203">
        <f t="shared" si="101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5"/>
        <v>340000</v>
      </c>
      <c r="I360" s="374">
        <v>2</v>
      </c>
      <c r="J360" s="96">
        <f t="shared" si="102"/>
        <v>340000</v>
      </c>
      <c r="L360" s="347"/>
      <c r="M360" s="96">
        <f t="shared" si="96"/>
        <v>0</v>
      </c>
      <c r="O360" s="218">
        <v>2</v>
      </c>
      <c r="P360" s="329">
        <f t="shared" si="97"/>
        <v>340000</v>
      </c>
      <c r="R360" s="218">
        <f t="shared" si="100"/>
        <v>2</v>
      </c>
      <c r="S360" s="336">
        <f t="shared" si="98"/>
        <v>340000</v>
      </c>
      <c r="T360" s="203">
        <f t="shared" si="101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5"/>
        <v>1750000</v>
      </c>
      <c r="I361" s="374">
        <v>50</v>
      </c>
      <c r="J361" s="96">
        <f t="shared" si="102"/>
        <v>1750000</v>
      </c>
      <c r="L361" s="347"/>
      <c r="M361" s="96">
        <f t="shared" si="96"/>
        <v>0</v>
      </c>
      <c r="O361" s="218">
        <v>50</v>
      </c>
      <c r="P361" s="329">
        <f t="shared" si="97"/>
        <v>1750000</v>
      </c>
      <c r="R361" s="218">
        <f t="shared" si="100"/>
        <v>50</v>
      </c>
      <c r="S361" s="336">
        <f t="shared" si="98"/>
        <v>1750000</v>
      </c>
      <c r="T361" s="203">
        <f t="shared" si="101"/>
        <v>1</v>
      </c>
      <c r="V361" s="492"/>
    </row>
    <row r="362" spans="2:22" s="284" customFormat="1" ht="43.9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70" si="103">+E362*F362</f>
        <v>90000</v>
      </c>
      <c r="I362" s="374">
        <v>0</v>
      </c>
      <c r="J362" s="96">
        <f t="shared" si="102"/>
        <v>0</v>
      </c>
      <c r="L362" s="347"/>
      <c r="M362" s="96">
        <f t="shared" ref="M362:M370" si="104">+(L362)*F362</f>
        <v>0</v>
      </c>
      <c r="O362" s="218">
        <v>0</v>
      </c>
      <c r="P362" s="329">
        <f t="shared" ref="P362:P370" si="105">+O362*F362</f>
        <v>0</v>
      </c>
      <c r="R362" s="218">
        <f t="shared" si="100"/>
        <v>0</v>
      </c>
      <c r="S362" s="336">
        <f t="shared" ref="S362:S370" si="106">+R362*F362</f>
        <v>0</v>
      </c>
      <c r="T362" s="203">
        <v>0</v>
      </c>
      <c r="V362" s="492"/>
    </row>
    <row r="363" spans="2:22" s="284" customFormat="1" ht="56.4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3"/>
        <v>1200000</v>
      </c>
      <c r="I363" s="374">
        <v>1</v>
      </c>
      <c r="J363" s="96">
        <f t="shared" si="102"/>
        <v>1200000</v>
      </c>
      <c r="L363" s="347"/>
      <c r="M363" s="96">
        <f t="shared" si="104"/>
        <v>0</v>
      </c>
      <c r="O363" s="218">
        <v>1</v>
      </c>
      <c r="P363" s="329">
        <f t="shared" si="105"/>
        <v>1200000</v>
      </c>
      <c r="R363" s="218">
        <f t="shared" si="100"/>
        <v>1</v>
      </c>
      <c r="S363" s="336">
        <f t="shared" si="106"/>
        <v>1200000</v>
      </c>
      <c r="T363" s="203">
        <f t="shared" si="101"/>
        <v>1</v>
      </c>
      <c r="V363" s="492"/>
    </row>
    <row r="364" spans="2:22" s="284" customFormat="1" ht="52.1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3"/>
        <v>555000</v>
      </c>
      <c r="I364" s="374">
        <v>3</v>
      </c>
      <c r="J364" s="96">
        <f t="shared" si="102"/>
        <v>555000</v>
      </c>
      <c r="L364" s="347"/>
      <c r="M364" s="96">
        <f t="shared" si="104"/>
        <v>0</v>
      </c>
      <c r="O364" s="218">
        <v>3</v>
      </c>
      <c r="P364" s="329">
        <f t="shared" si="105"/>
        <v>555000</v>
      </c>
      <c r="R364" s="218">
        <f t="shared" ref="R364:R365" si="107">+L364+O364</f>
        <v>3</v>
      </c>
      <c r="S364" s="336">
        <f t="shared" si="106"/>
        <v>555000</v>
      </c>
      <c r="T364" s="203">
        <f t="shared" si="101"/>
        <v>1</v>
      </c>
      <c r="V364" s="492"/>
    </row>
    <row r="365" spans="2:22" s="284" customFormat="1" ht="54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3"/>
        <v>3780000</v>
      </c>
      <c r="I365" s="374">
        <v>9</v>
      </c>
      <c r="J365" s="96">
        <f t="shared" si="102"/>
        <v>5670000</v>
      </c>
      <c r="L365" s="347"/>
      <c r="M365" s="96">
        <f t="shared" si="104"/>
        <v>0</v>
      </c>
      <c r="O365" s="218">
        <v>9</v>
      </c>
      <c r="P365" s="329">
        <f t="shared" si="105"/>
        <v>5670000</v>
      </c>
      <c r="R365" s="218">
        <f t="shared" si="107"/>
        <v>9</v>
      </c>
      <c r="S365" s="336">
        <f t="shared" si="106"/>
        <v>5670000</v>
      </c>
      <c r="T365" s="203">
        <f t="shared" ref="T365:T369" si="108">+S365/J365</f>
        <v>1</v>
      </c>
      <c r="V365" s="492"/>
    </row>
    <row r="366" spans="2:22" s="284" customFormat="1" ht="57.75" customHeight="1">
      <c r="B366" s="529">
        <v>13.69</v>
      </c>
      <c r="C366" s="412" t="s">
        <v>378</v>
      </c>
      <c r="D366" s="413" t="s">
        <v>318</v>
      </c>
      <c r="E366" s="414">
        <v>3</v>
      </c>
      <c r="F366" s="530">
        <v>1365000</v>
      </c>
      <c r="G366" s="518">
        <f t="shared" si="103"/>
        <v>4095000</v>
      </c>
      <c r="I366" s="390">
        <v>0</v>
      </c>
      <c r="J366" s="518">
        <f>+I366*F366</f>
        <v>0</v>
      </c>
      <c r="L366" s="337"/>
      <c r="M366" s="531">
        <f t="shared" si="104"/>
        <v>0</v>
      </c>
      <c r="O366" s="532">
        <v>0</v>
      </c>
      <c r="P366" s="519">
        <f t="shared" si="105"/>
        <v>0</v>
      </c>
      <c r="R366" s="532">
        <f>+L366+O366</f>
        <v>0</v>
      </c>
      <c r="S366" s="533">
        <f t="shared" si="106"/>
        <v>0</v>
      </c>
      <c r="T366" s="203">
        <v>0</v>
      </c>
      <c r="V366" s="492"/>
    </row>
    <row r="367" spans="2:22" s="284" customFormat="1" ht="57.75" customHeight="1">
      <c r="B367" s="100" t="s">
        <v>592</v>
      </c>
      <c r="C367" s="165" t="s">
        <v>593</v>
      </c>
      <c r="D367" s="163" t="s">
        <v>301</v>
      </c>
      <c r="E367" s="228"/>
      <c r="F367" s="534">
        <v>260000</v>
      </c>
      <c r="G367" s="96">
        <f t="shared" si="103"/>
        <v>0</v>
      </c>
      <c r="I367" s="374">
        <v>20</v>
      </c>
      <c r="J367" s="518">
        <f t="shared" ref="J367:J370" si="109">+I367*F367</f>
        <v>5200000</v>
      </c>
      <c r="L367" s="386"/>
      <c r="M367" s="565">
        <f t="shared" si="104"/>
        <v>0</v>
      </c>
      <c r="O367" s="341">
        <v>20</v>
      </c>
      <c r="P367" s="519">
        <f t="shared" si="105"/>
        <v>5200000</v>
      </c>
      <c r="R367" s="341">
        <f>+L367+O367</f>
        <v>20</v>
      </c>
      <c r="S367" s="533">
        <f t="shared" si="106"/>
        <v>5200000</v>
      </c>
      <c r="T367" s="203">
        <f t="shared" si="108"/>
        <v>1</v>
      </c>
      <c r="V367" s="492"/>
    </row>
    <row r="368" spans="2:22" s="284" customFormat="1" ht="57.75" customHeight="1">
      <c r="B368" s="100" t="s">
        <v>594</v>
      </c>
      <c r="C368" s="165" t="s">
        <v>595</v>
      </c>
      <c r="D368" s="163" t="s">
        <v>301</v>
      </c>
      <c r="E368" s="228"/>
      <c r="F368" s="534">
        <v>765000</v>
      </c>
      <c r="G368" s="96">
        <f t="shared" si="103"/>
        <v>0</v>
      </c>
      <c r="I368" s="374">
        <v>9</v>
      </c>
      <c r="J368" s="518">
        <f t="shared" si="109"/>
        <v>6885000</v>
      </c>
      <c r="L368" s="386">
        <v>3</v>
      </c>
      <c r="M368" s="565">
        <f t="shared" si="104"/>
        <v>2295000</v>
      </c>
      <c r="O368" s="341">
        <v>6</v>
      </c>
      <c r="P368" s="519">
        <f t="shared" si="105"/>
        <v>4590000</v>
      </c>
      <c r="R368" s="341">
        <f>+L368+O368</f>
        <v>9</v>
      </c>
      <c r="S368" s="533">
        <f t="shared" si="106"/>
        <v>6885000</v>
      </c>
      <c r="T368" s="203">
        <f t="shared" si="108"/>
        <v>1</v>
      </c>
      <c r="V368" s="492"/>
    </row>
    <row r="369" spans="2:22" s="284" customFormat="1" ht="57.75" customHeight="1">
      <c r="B369" s="100" t="s">
        <v>596</v>
      </c>
      <c r="C369" s="165" t="s">
        <v>597</v>
      </c>
      <c r="D369" s="163" t="s">
        <v>301</v>
      </c>
      <c r="E369" s="228"/>
      <c r="F369" s="534">
        <v>665000</v>
      </c>
      <c r="G369" s="96">
        <f t="shared" si="103"/>
        <v>0</v>
      </c>
      <c r="I369" s="374">
        <v>20</v>
      </c>
      <c r="J369" s="518">
        <f t="shared" si="109"/>
        <v>13300000</v>
      </c>
      <c r="L369" s="386"/>
      <c r="M369" s="565">
        <f t="shared" si="104"/>
        <v>0</v>
      </c>
      <c r="O369" s="341">
        <v>20</v>
      </c>
      <c r="P369" s="519">
        <f t="shared" si="105"/>
        <v>13300000</v>
      </c>
      <c r="R369" s="341">
        <f>+L369+O369</f>
        <v>20</v>
      </c>
      <c r="S369" s="533">
        <f t="shared" si="106"/>
        <v>13300000</v>
      </c>
      <c r="T369" s="203">
        <f t="shared" si="108"/>
        <v>1</v>
      </c>
      <c r="V369" s="492"/>
    </row>
    <row r="370" spans="2:22" s="284" customFormat="1" ht="57.75" customHeight="1" thickBot="1">
      <c r="B370" s="204" t="s">
        <v>598</v>
      </c>
      <c r="C370" s="195" t="s">
        <v>336</v>
      </c>
      <c r="D370" s="250" t="s">
        <v>301</v>
      </c>
      <c r="E370" s="235"/>
      <c r="F370" s="535">
        <v>137280</v>
      </c>
      <c r="G370" s="97">
        <f t="shared" si="103"/>
        <v>0</v>
      </c>
      <c r="I370" s="375">
        <v>4</v>
      </c>
      <c r="J370" s="97">
        <f t="shared" si="109"/>
        <v>549120</v>
      </c>
      <c r="L370" s="387"/>
      <c r="M370" s="567">
        <f t="shared" si="104"/>
        <v>0</v>
      </c>
      <c r="O370" s="344">
        <v>4</v>
      </c>
      <c r="P370" s="348">
        <f t="shared" si="105"/>
        <v>549120</v>
      </c>
      <c r="R370" s="344">
        <f>+L370+O370</f>
        <v>4</v>
      </c>
      <c r="S370" s="349">
        <f t="shared" si="106"/>
        <v>549120</v>
      </c>
      <c r="T370" s="345">
        <f>+S370/J370</f>
        <v>1</v>
      </c>
      <c r="V370" s="492"/>
    </row>
    <row r="371" spans="2:22" s="284" customFormat="1" ht="12.6" customHeight="1" thickBot="1">
      <c r="B371" s="350"/>
      <c r="C371" s="359"/>
      <c r="D371" s="350"/>
      <c r="E371" s="352"/>
      <c r="F371" s="353"/>
      <c r="G371" s="113"/>
      <c r="I371" s="292"/>
      <c r="J371" s="113"/>
      <c r="L371" s="527"/>
      <c r="M371" s="528"/>
      <c r="O371" s="361"/>
      <c r="P371" s="355"/>
      <c r="R371" s="356"/>
      <c r="S371" s="355"/>
      <c r="T371" s="300"/>
      <c r="V371" s="492"/>
    </row>
    <row r="372" spans="2:22" s="284" customFormat="1" ht="35.25" customHeight="1" thickBot="1">
      <c r="B372" s="733" t="s">
        <v>490</v>
      </c>
      <c r="C372" s="734"/>
      <c r="D372" s="734"/>
      <c r="E372" s="734"/>
      <c r="F372" s="734"/>
      <c r="G372" s="362"/>
      <c r="H372" s="363"/>
      <c r="I372" s="397"/>
      <c r="J372" s="52">
        <f>SUM(J373:J442)</f>
        <v>2765107802.8299999</v>
      </c>
      <c r="L372" s="465"/>
      <c r="M372" s="588">
        <f>SUM(M373:M442)</f>
        <v>304349145.80000001</v>
      </c>
      <c r="O372" s="364"/>
      <c r="P372" s="589">
        <f>SUM(P373:P442)</f>
        <v>1820801838.23</v>
      </c>
      <c r="Q372" s="365"/>
      <c r="R372" s="366"/>
      <c r="S372" s="588">
        <f>SUM(S373:S442)</f>
        <v>2125150984.03</v>
      </c>
      <c r="T372" s="367"/>
      <c r="V372" s="495">
        <f>+J372-S372</f>
        <v>639956818.79999995</v>
      </c>
    </row>
    <row r="373" spans="2:22" s="284" customFormat="1" ht="64.900000000000006" customHeight="1">
      <c r="B373" s="368" t="s">
        <v>469</v>
      </c>
      <c r="C373" s="171" t="s">
        <v>463</v>
      </c>
      <c r="D373" s="169" t="s">
        <v>4</v>
      </c>
      <c r="E373" s="369"/>
      <c r="F373" s="168">
        <v>836782</v>
      </c>
      <c r="G373" s="370"/>
      <c r="I373" s="432">
        <v>24.5</v>
      </c>
      <c r="J373" s="95">
        <f>+I373*F373</f>
        <v>20501159</v>
      </c>
      <c r="L373" s="371"/>
      <c r="M373" s="590">
        <f>+L373*F373</f>
        <v>0</v>
      </c>
      <c r="O373" s="371">
        <v>24.5</v>
      </c>
      <c r="P373" s="580">
        <f t="shared" ref="P373:P408" si="110">+O373*F373</f>
        <v>20501159</v>
      </c>
      <c r="R373" s="371">
        <f>+L373+O373</f>
        <v>24.5</v>
      </c>
      <c r="S373" s="584">
        <f>+R373*F373</f>
        <v>20501159</v>
      </c>
      <c r="T373" s="600">
        <f>+S373/J373</f>
        <v>1</v>
      </c>
      <c r="V373" s="492"/>
    </row>
    <row r="374" spans="2:22" s="284" customFormat="1" ht="64.900000000000006" customHeight="1">
      <c r="B374" s="162" t="s">
        <v>470</v>
      </c>
      <c r="C374" s="165" t="s">
        <v>471</v>
      </c>
      <c r="D374" s="163" t="s">
        <v>3</v>
      </c>
      <c r="E374" s="228"/>
      <c r="F374" s="61">
        <v>37585</v>
      </c>
      <c r="G374" s="373"/>
      <c r="I374" s="380">
        <v>198.05</v>
      </c>
      <c r="J374" s="96">
        <f>+I374*F374</f>
        <v>7443709.25</v>
      </c>
      <c r="L374" s="340"/>
      <c r="M374" s="591">
        <f>+L374*F374</f>
        <v>0</v>
      </c>
      <c r="O374" s="374">
        <v>198.05</v>
      </c>
      <c r="P374" s="581">
        <f t="shared" si="110"/>
        <v>7443709.25</v>
      </c>
      <c r="R374" s="374">
        <f>+L374+O374</f>
        <v>198.05</v>
      </c>
      <c r="S374" s="585">
        <f>+R374*F374</f>
        <v>7443709.25</v>
      </c>
      <c r="T374" s="597">
        <f>+S374/J374</f>
        <v>1</v>
      </c>
      <c r="V374" s="492"/>
    </row>
    <row r="375" spans="2:22" s="284" customFormat="1" ht="64.900000000000006" customHeight="1">
      <c r="B375" s="100" t="s">
        <v>472</v>
      </c>
      <c r="C375" s="165" t="s">
        <v>473</v>
      </c>
      <c r="D375" s="163" t="s">
        <v>4</v>
      </c>
      <c r="E375" s="228"/>
      <c r="F375" s="61">
        <v>18094</v>
      </c>
      <c r="G375" s="373"/>
      <c r="I375" s="380">
        <v>13809.9</v>
      </c>
      <c r="J375" s="96">
        <f t="shared" ref="J375:J442" si="111">+I375*F375</f>
        <v>249876330.59999999</v>
      </c>
      <c r="L375" s="340"/>
      <c r="M375" s="591">
        <f t="shared" ref="M375:M408" si="112">+L375*F375</f>
        <v>0</v>
      </c>
      <c r="O375" s="374">
        <v>13802.84</v>
      </c>
      <c r="P375" s="581">
        <f t="shared" si="110"/>
        <v>249748586.96000001</v>
      </c>
      <c r="R375" s="374">
        <f t="shared" ref="R375:R435" si="113">+L375+O375</f>
        <v>13802.84</v>
      </c>
      <c r="S375" s="585">
        <f t="shared" ref="S375:S408" si="114">+R375*F375</f>
        <v>249748586.96000001</v>
      </c>
      <c r="T375" s="597">
        <f t="shared" ref="T375:T399" si="115">+S375/J375</f>
        <v>0.99948877254723067</v>
      </c>
      <c r="V375" s="492"/>
    </row>
    <row r="376" spans="2:22" s="284" customFormat="1" ht="64.900000000000006" customHeight="1">
      <c r="B376" s="162" t="s">
        <v>417</v>
      </c>
      <c r="C376" s="165" t="s">
        <v>418</v>
      </c>
      <c r="D376" s="163" t="s">
        <v>466</v>
      </c>
      <c r="E376" s="228"/>
      <c r="F376" s="61">
        <v>3634324</v>
      </c>
      <c r="G376" s="373"/>
      <c r="I376" s="380">
        <v>25</v>
      </c>
      <c r="J376" s="96">
        <f t="shared" si="111"/>
        <v>90858100</v>
      </c>
      <c r="L376" s="374"/>
      <c r="M376" s="591">
        <f t="shared" si="112"/>
        <v>0</v>
      </c>
      <c r="O376" s="374">
        <v>25</v>
      </c>
      <c r="P376" s="581">
        <f t="shared" si="110"/>
        <v>90858100</v>
      </c>
      <c r="R376" s="374">
        <f t="shared" si="113"/>
        <v>25</v>
      </c>
      <c r="S376" s="585">
        <f t="shared" si="114"/>
        <v>90858100</v>
      </c>
      <c r="T376" s="597">
        <f t="shared" si="115"/>
        <v>1</v>
      </c>
      <c r="V376" s="492"/>
    </row>
    <row r="377" spans="2:22" s="284" customFormat="1" ht="64.900000000000006" customHeight="1">
      <c r="B377" s="162" t="s">
        <v>425</v>
      </c>
      <c r="C377" s="165" t="s">
        <v>426</v>
      </c>
      <c r="D377" s="163" t="s">
        <v>466</v>
      </c>
      <c r="E377" s="228"/>
      <c r="F377" s="61">
        <v>382762</v>
      </c>
      <c r="G377" s="373"/>
      <c r="I377" s="380">
        <v>24</v>
      </c>
      <c r="J377" s="96">
        <f t="shared" si="111"/>
        <v>9186288</v>
      </c>
      <c r="L377" s="374"/>
      <c r="M377" s="591">
        <f t="shared" si="112"/>
        <v>0</v>
      </c>
      <c r="O377" s="374">
        <v>24</v>
      </c>
      <c r="P377" s="581">
        <f t="shared" si="110"/>
        <v>9186288</v>
      </c>
      <c r="R377" s="374">
        <f t="shared" si="113"/>
        <v>24</v>
      </c>
      <c r="S377" s="585">
        <f t="shared" si="114"/>
        <v>9186288</v>
      </c>
      <c r="T377" s="597">
        <f t="shared" si="115"/>
        <v>1</v>
      </c>
      <c r="V377" s="492"/>
    </row>
    <row r="378" spans="2:22" s="284" customFormat="1" ht="64.900000000000006" customHeight="1">
      <c r="B378" s="162" t="s">
        <v>428</v>
      </c>
      <c r="C378" s="165" t="s">
        <v>427</v>
      </c>
      <c r="D378" s="163" t="s">
        <v>466</v>
      </c>
      <c r="E378" s="228"/>
      <c r="F378" s="61">
        <v>1521523</v>
      </c>
      <c r="G378" s="373"/>
      <c r="I378" s="380">
        <v>5</v>
      </c>
      <c r="J378" s="96">
        <f t="shared" si="111"/>
        <v>7607615</v>
      </c>
      <c r="L378" s="374"/>
      <c r="M378" s="591">
        <f t="shared" si="112"/>
        <v>0</v>
      </c>
      <c r="O378" s="374">
        <v>5</v>
      </c>
      <c r="P378" s="581">
        <f t="shared" si="110"/>
        <v>7607615</v>
      </c>
      <c r="R378" s="374">
        <f t="shared" si="113"/>
        <v>5</v>
      </c>
      <c r="S378" s="585">
        <f t="shared" si="114"/>
        <v>7607615</v>
      </c>
      <c r="T378" s="597">
        <f t="shared" si="115"/>
        <v>1</v>
      </c>
      <c r="V378" s="492"/>
    </row>
    <row r="379" spans="2:22" s="284" customFormat="1" ht="64.900000000000006" customHeight="1">
      <c r="B379" s="100" t="s">
        <v>429</v>
      </c>
      <c r="C379" s="165" t="s">
        <v>430</v>
      </c>
      <c r="D379" s="163" t="s">
        <v>466</v>
      </c>
      <c r="E379" s="228"/>
      <c r="F379" s="61">
        <v>5027657</v>
      </c>
      <c r="G379" s="373"/>
      <c r="I379" s="380">
        <v>2</v>
      </c>
      <c r="J379" s="96">
        <f t="shared" si="111"/>
        <v>10055314</v>
      </c>
      <c r="L379" s="374"/>
      <c r="M379" s="591">
        <f t="shared" si="112"/>
        <v>0</v>
      </c>
      <c r="O379" s="374">
        <v>2</v>
      </c>
      <c r="P379" s="581">
        <f t="shared" si="110"/>
        <v>10055314</v>
      </c>
      <c r="R379" s="374">
        <f t="shared" si="113"/>
        <v>2</v>
      </c>
      <c r="S379" s="585">
        <f t="shared" si="114"/>
        <v>10055314</v>
      </c>
      <c r="T379" s="597">
        <f t="shared" si="115"/>
        <v>1</v>
      </c>
      <c r="V379" s="492"/>
    </row>
    <row r="380" spans="2:22" s="284" customFormat="1" ht="64.900000000000006" customHeight="1">
      <c r="B380" s="100" t="s">
        <v>431</v>
      </c>
      <c r="C380" s="165" t="s">
        <v>432</v>
      </c>
      <c r="D380" s="163" t="s">
        <v>466</v>
      </c>
      <c r="E380" s="228"/>
      <c r="F380" s="61">
        <v>16437848</v>
      </c>
      <c r="G380" s="373"/>
      <c r="I380" s="380">
        <v>1</v>
      </c>
      <c r="J380" s="96">
        <f t="shared" si="111"/>
        <v>16437848</v>
      </c>
      <c r="L380" s="374"/>
      <c r="M380" s="591">
        <f t="shared" si="112"/>
        <v>0</v>
      </c>
      <c r="O380" s="374">
        <v>1</v>
      </c>
      <c r="P380" s="581">
        <f t="shared" si="110"/>
        <v>16437848</v>
      </c>
      <c r="R380" s="374">
        <f t="shared" si="113"/>
        <v>1</v>
      </c>
      <c r="S380" s="585">
        <f t="shared" si="114"/>
        <v>16437848</v>
      </c>
      <c r="T380" s="597">
        <f t="shared" si="115"/>
        <v>1</v>
      </c>
      <c r="V380" s="492"/>
    </row>
    <row r="381" spans="2:22" s="284" customFormat="1" ht="64.900000000000006" customHeight="1">
      <c r="B381" s="100" t="s">
        <v>433</v>
      </c>
      <c r="C381" s="165" t="s">
        <v>434</v>
      </c>
      <c r="D381" s="163" t="s">
        <v>101</v>
      </c>
      <c r="E381" s="228"/>
      <c r="F381" s="61">
        <v>68630</v>
      </c>
      <c r="G381" s="373"/>
      <c r="I381" s="380">
        <v>242.65</v>
      </c>
      <c r="J381" s="96">
        <f t="shared" si="111"/>
        <v>16653069.5</v>
      </c>
      <c r="L381" s="374"/>
      <c r="M381" s="591">
        <f t="shared" si="112"/>
        <v>0</v>
      </c>
      <c r="O381" s="374">
        <v>242.65</v>
      </c>
      <c r="P381" s="581">
        <f t="shared" si="110"/>
        <v>16653069.5</v>
      </c>
      <c r="R381" s="374">
        <f t="shared" si="113"/>
        <v>242.65</v>
      </c>
      <c r="S381" s="585">
        <f t="shared" si="114"/>
        <v>16653069.5</v>
      </c>
      <c r="T381" s="597">
        <f t="shared" si="115"/>
        <v>1</v>
      </c>
      <c r="V381" s="492"/>
    </row>
    <row r="382" spans="2:22" s="284" customFormat="1" ht="64.900000000000006" customHeight="1">
      <c r="B382" s="100" t="s">
        <v>435</v>
      </c>
      <c r="C382" s="165" t="s">
        <v>436</v>
      </c>
      <c r="D382" s="163" t="s">
        <v>117</v>
      </c>
      <c r="E382" s="228"/>
      <c r="F382" s="61">
        <v>152152</v>
      </c>
      <c r="G382" s="373"/>
      <c r="I382" s="380">
        <v>3</v>
      </c>
      <c r="J382" s="96">
        <f t="shared" si="111"/>
        <v>456456</v>
      </c>
      <c r="L382" s="374"/>
      <c r="M382" s="591">
        <f t="shared" si="112"/>
        <v>0</v>
      </c>
      <c r="O382" s="374">
        <v>3</v>
      </c>
      <c r="P382" s="581">
        <f t="shared" si="110"/>
        <v>456456</v>
      </c>
      <c r="R382" s="374">
        <f t="shared" si="113"/>
        <v>3</v>
      </c>
      <c r="S382" s="585">
        <f t="shared" si="114"/>
        <v>456456</v>
      </c>
      <c r="T382" s="597">
        <f t="shared" si="115"/>
        <v>1</v>
      </c>
      <c r="V382" s="492"/>
    </row>
    <row r="383" spans="2:22" s="284" customFormat="1" ht="64.900000000000006" customHeight="1">
      <c r="B383" s="100" t="s">
        <v>437</v>
      </c>
      <c r="C383" s="165" t="s">
        <v>438</v>
      </c>
      <c r="D383" s="163" t="s">
        <v>466</v>
      </c>
      <c r="E383" s="228"/>
      <c r="F383" s="61">
        <v>109291</v>
      </c>
      <c r="G383" s="373"/>
      <c r="I383" s="380">
        <v>2</v>
      </c>
      <c r="J383" s="96">
        <f t="shared" si="111"/>
        <v>218582</v>
      </c>
      <c r="L383" s="374"/>
      <c r="M383" s="591">
        <f t="shared" si="112"/>
        <v>0</v>
      </c>
      <c r="O383" s="374">
        <v>2</v>
      </c>
      <c r="P383" s="581">
        <f t="shared" si="110"/>
        <v>218582</v>
      </c>
      <c r="R383" s="374">
        <f t="shared" si="113"/>
        <v>2</v>
      </c>
      <c r="S383" s="585">
        <f t="shared" si="114"/>
        <v>218582</v>
      </c>
      <c r="T383" s="597">
        <f t="shared" si="115"/>
        <v>1</v>
      </c>
      <c r="V383" s="492"/>
    </row>
    <row r="384" spans="2:22" s="284" customFormat="1" ht="64.900000000000006" customHeight="1">
      <c r="B384" s="100" t="s">
        <v>439</v>
      </c>
      <c r="C384" s="165" t="s">
        <v>440</v>
      </c>
      <c r="D384" s="163" t="s">
        <v>117</v>
      </c>
      <c r="E384" s="228"/>
      <c r="F384" s="61">
        <v>170197</v>
      </c>
      <c r="G384" s="373"/>
      <c r="I384" s="380">
        <v>2</v>
      </c>
      <c r="J384" s="96">
        <f t="shared" si="111"/>
        <v>340394</v>
      </c>
      <c r="L384" s="374"/>
      <c r="M384" s="591">
        <f t="shared" si="112"/>
        <v>0</v>
      </c>
      <c r="O384" s="374">
        <v>2</v>
      </c>
      <c r="P384" s="581">
        <f t="shared" si="110"/>
        <v>340394</v>
      </c>
      <c r="R384" s="374">
        <f t="shared" si="113"/>
        <v>2</v>
      </c>
      <c r="S384" s="585">
        <f t="shared" si="114"/>
        <v>340394</v>
      </c>
      <c r="T384" s="597">
        <f t="shared" si="115"/>
        <v>1</v>
      </c>
      <c r="V384" s="492"/>
    </row>
    <row r="385" spans="2:22" s="284" customFormat="1" ht="64.900000000000006" customHeight="1">
      <c r="B385" s="100" t="s">
        <v>441</v>
      </c>
      <c r="C385" s="165" t="s">
        <v>442</v>
      </c>
      <c r="D385" s="163" t="s">
        <v>466</v>
      </c>
      <c r="E385" s="228"/>
      <c r="F385" s="61">
        <v>712103</v>
      </c>
      <c r="G385" s="373"/>
      <c r="I385" s="380">
        <v>2</v>
      </c>
      <c r="J385" s="96">
        <f t="shared" si="111"/>
        <v>1424206</v>
      </c>
      <c r="L385" s="374"/>
      <c r="M385" s="591">
        <f t="shared" si="112"/>
        <v>0</v>
      </c>
      <c r="O385" s="374">
        <v>2</v>
      </c>
      <c r="P385" s="581">
        <f t="shared" si="110"/>
        <v>1424206</v>
      </c>
      <c r="R385" s="374">
        <f t="shared" si="113"/>
        <v>2</v>
      </c>
      <c r="S385" s="585">
        <f t="shared" si="114"/>
        <v>1424206</v>
      </c>
      <c r="T385" s="597">
        <f t="shared" si="115"/>
        <v>1</v>
      </c>
      <c r="V385" s="492"/>
    </row>
    <row r="386" spans="2:22" s="284" customFormat="1" ht="64.900000000000006" customHeight="1">
      <c r="B386" s="100" t="s">
        <v>443</v>
      </c>
      <c r="C386" s="165" t="s">
        <v>487</v>
      </c>
      <c r="D386" s="163" t="s">
        <v>466</v>
      </c>
      <c r="E386" s="228"/>
      <c r="F386" s="61">
        <v>54362</v>
      </c>
      <c r="G386" s="373"/>
      <c r="I386" s="380">
        <v>2</v>
      </c>
      <c r="J386" s="96">
        <f t="shared" si="111"/>
        <v>108724</v>
      </c>
      <c r="L386" s="374"/>
      <c r="M386" s="591">
        <f t="shared" si="112"/>
        <v>0</v>
      </c>
      <c r="O386" s="374">
        <v>2</v>
      </c>
      <c r="P386" s="581">
        <f t="shared" si="110"/>
        <v>108724</v>
      </c>
      <c r="R386" s="374">
        <f t="shared" si="113"/>
        <v>2</v>
      </c>
      <c r="S386" s="585">
        <f t="shared" si="114"/>
        <v>108724</v>
      </c>
      <c r="T386" s="597">
        <f t="shared" si="115"/>
        <v>1</v>
      </c>
      <c r="V386" s="492"/>
    </row>
    <row r="387" spans="2:22" s="284" customFormat="1" ht="64.900000000000006" customHeight="1">
      <c r="B387" s="100" t="s">
        <v>444</v>
      </c>
      <c r="C387" s="165" t="s">
        <v>445</v>
      </c>
      <c r="D387" s="163" t="s">
        <v>466</v>
      </c>
      <c r="E387" s="228"/>
      <c r="F387" s="61">
        <v>55311</v>
      </c>
      <c r="G387" s="373"/>
      <c r="I387" s="380">
        <v>4</v>
      </c>
      <c r="J387" s="96">
        <f t="shared" si="111"/>
        <v>221244</v>
      </c>
      <c r="L387" s="374"/>
      <c r="M387" s="591">
        <f t="shared" si="112"/>
        <v>0</v>
      </c>
      <c r="O387" s="374">
        <v>4</v>
      </c>
      <c r="P387" s="581">
        <f t="shared" si="110"/>
        <v>221244</v>
      </c>
      <c r="R387" s="374">
        <f t="shared" si="113"/>
        <v>4</v>
      </c>
      <c r="S387" s="585">
        <f t="shared" si="114"/>
        <v>221244</v>
      </c>
      <c r="T387" s="597">
        <f t="shared" si="115"/>
        <v>1</v>
      </c>
      <c r="V387" s="492"/>
    </row>
    <row r="388" spans="2:22" s="284" customFormat="1" ht="64.900000000000006" customHeight="1">
      <c r="B388" s="100" t="s">
        <v>447</v>
      </c>
      <c r="C388" s="165" t="s">
        <v>446</v>
      </c>
      <c r="D388" s="163" t="s">
        <v>466</v>
      </c>
      <c r="E388" s="228"/>
      <c r="F388" s="61">
        <v>87382</v>
      </c>
      <c r="G388" s="373"/>
      <c r="I388" s="380">
        <v>6</v>
      </c>
      <c r="J388" s="96">
        <f t="shared" si="111"/>
        <v>524292</v>
      </c>
      <c r="L388" s="374"/>
      <c r="M388" s="591">
        <f t="shared" si="112"/>
        <v>0</v>
      </c>
      <c r="O388" s="374">
        <v>6</v>
      </c>
      <c r="P388" s="581">
        <f t="shared" si="110"/>
        <v>524292</v>
      </c>
      <c r="R388" s="374">
        <f t="shared" si="113"/>
        <v>6</v>
      </c>
      <c r="S388" s="585">
        <f t="shared" si="114"/>
        <v>524292</v>
      </c>
      <c r="T388" s="597">
        <f t="shared" si="115"/>
        <v>1</v>
      </c>
      <c r="V388" s="492"/>
    </row>
    <row r="389" spans="2:22" s="284" customFormat="1" ht="64.900000000000006" customHeight="1">
      <c r="B389" s="100" t="s">
        <v>448</v>
      </c>
      <c r="C389" s="165" t="s">
        <v>449</v>
      </c>
      <c r="D389" s="163" t="s">
        <v>466</v>
      </c>
      <c r="E389" s="228"/>
      <c r="F389" s="61">
        <v>2635455</v>
      </c>
      <c r="G389" s="373"/>
      <c r="I389" s="380">
        <v>1</v>
      </c>
      <c r="J389" s="96">
        <f t="shared" si="111"/>
        <v>2635455</v>
      </c>
      <c r="L389" s="374"/>
      <c r="M389" s="591">
        <f t="shared" si="112"/>
        <v>0</v>
      </c>
      <c r="O389" s="374">
        <v>1</v>
      </c>
      <c r="P389" s="581">
        <f t="shared" si="110"/>
        <v>2635455</v>
      </c>
      <c r="R389" s="374">
        <f t="shared" si="113"/>
        <v>1</v>
      </c>
      <c r="S389" s="585">
        <f t="shared" si="114"/>
        <v>2635455</v>
      </c>
      <c r="T389" s="597">
        <f t="shared" si="115"/>
        <v>1</v>
      </c>
      <c r="V389" s="492"/>
    </row>
    <row r="390" spans="2:22" s="284" customFormat="1" ht="64.900000000000006" customHeight="1">
      <c r="B390" s="100" t="s">
        <v>450</v>
      </c>
      <c r="C390" s="165" t="s">
        <v>451</v>
      </c>
      <c r="D390" s="163" t="s">
        <v>466</v>
      </c>
      <c r="E390" s="228"/>
      <c r="F390" s="61">
        <v>118785</v>
      </c>
      <c r="G390" s="373"/>
      <c r="I390" s="380">
        <v>32</v>
      </c>
      <c r="J390" s="96">
        <f t="shared" si="111"/>
        <v>3801120</v>
      </c>
      <c r="L390" s="374"/>
      <c r="M390" s="591">
        <f t="shared" si="112"/>
        <v>0</v>
      </c>
      <c r="O390" s="374">
        <v>32</v>
      </c>
      <c r="P390" s="581">
        <f t="shared" si="110"/>
        <v>3801120</v>
      </c>
      <c r="R390" s="374">
        <f t="shared" si="113"/>
        <v>32</v>
      </c>
      <c r="S390" s="585">
        <f t="shared" si="114"/>
        <v>3801120</v>
      </c>
      <c r="T390" s="597">
        <f t="shared" si="115"/>
        <v>1</v>
      </c>
      <c r="V390" s="492"/>
    </row>
    <row r="391" spans="2:22" s="284" customFormat="1" ht="64.900000000000006" customHeight="1">
      <c r="B391" s="162" t="s">
        <v>452</v>
      </c>
      <c r="C391" s="165" t="s">
        <v>453</v>
      </c>
      <c r="D391" s="163" t="s">
        <v>466</v>
      </c>
      <c r="E391" s="228"/>
      <c r="F391" s="61">
        <v>104385</v>
      </c>
      <c r="G391" s="373"/>
      <c r="I391" s="380">
        <v>9</v>
      </c>
      <c r="J391" s="96">
        <f t="shared" si="111"/>
        <v>939465</v>
      </c>
      <c r="L391" s="374"/>
      <c r="M391" s="591">
        <f t="shared" si="112"/>
        <v>0</v>
      </c>
      <c r="O391" s="374">
        <v>9</v>
      </c>
      <c r="P391" s="581">
        <f t="shared" si="110"/>
        <v>939465</v>
      </c>
      <c r="R391" s="374">
        <f t="shared" si="113"/>
        <v>9</v>
      </c>
      <c r="S391" s="585">
        <f t="shared" si="114"/>
        <v>939465</v>
      </c>
      <c r="T391" s="597">
        <f t="shared" si="115"/>
        <v>1</v>
      </c>
      <c r="V391" s="492"/>
    </row>
    <row r="392" spans="2:22" s="284" customFormat="1" ht="64.900000000000006" customHeight="1">
      <c r="B392" s="162" t="s">
        <v>455</v>
      </c>
      <c r="C392" s="165" t="s">
        <v>454</v>
      </c>
      <c r="D392" s="163" t="s">
        <v>466</v>
      </c>
      <c r="E392" s="228"/>
      <c r="F392" s="61">
        <v>111285</v>
      </c>
      <c r="G392" s="373"/>
      <c r="I392" s="380">
        <v>43</v>
      </c>
      <c r="J392" s="96">
        <f t="shared" si="111"/>
        <v>4785255</v>
      </c>
      <c r="L392" s="374"/>
      <c r="M392" s="591">
        <f t="shared" si="112"/>
        <v>0</v>
      </c>
      <c r="O392" s="374">
        <v>43</v>
      </c>
      <c r="P392" s="581">
        <f t="shared" si="110"/>
        <v>4785255</v>
      </c>
      <c r="R392" s="374">
        <f t="shared" si="113"/>
        <v>43</v>
      </c>
      <c r="S392" s="585">
        <f t="shared" si="114"/>
        <v>4785255</v>
      </c>
      <c r="T392" s="597">
        <f t="shared" si="115"/>
        <v>1</v>
      </c>
      <c r="V392" s="492"/>
    </row>
    <row r="393" spans="2:22" s="284" customFormat="1" ht="64.900000000000006" customHeight="1">
      <c r="B393" s="162" t="s">
        <v>479</v>
      </c>
      <c r="C393" s="165" t="s">
        <v>467</v>
      </c>
      <c r="D393" s="163" t="s">
        <v>4</v>
      </c>
      <c r="E393" s="228"/>
      <c r="F393" s="61">
        <v>529188</v>
      </c>
      <c r="G393" s="373"/>
      <c r="I393" s="380">
        <v>118.45</v>
      </c>
      <c r="J393" s="96">
        <f t="shared" si="111"/>
        <v>62682318.600000001</v>
      </c>
      <c r="L393" s="374"/>
      <c r="M393" s="591">
        <f t="shared" si="112"/>
        <v>0</v>
      </c>
      <c r="O393" s="374">
        <v>118.45</v>
      </c>
      <c r="P393" s="581">
        <f t="shared" si="110"/>
        <v>62682318.600000001</v>
      </c>
      <c r="R393" s="374">
        <f t="shared" si="113"/>
        <v>118.45</v>
      </c>
      <c r="S393" s="585">
        <f t="shared" si="114"/>
        <v>62682318.600000001</v>
      </c>
      <c r="T393" s="597">
        <f t="shared" si="115"/>
        <v>1</v>
      </c>
      <c r="V393" s="492"/>
    </row>
    <row r="394" spans="2:22" s="284" customFormat="1" ht="64.900000000000006" customHeight="1">
      <c r="B394" s="162" t="s">
        <v>456</v>
      </c>
      <c r="C394" s="165" t="s">
        <v>457</v>
      </c>
      <c r="D394" s="163" t="s">
        <v>466</v>
      </c>
      <c r="E394" s="228"/>
      <c r="F394" s="61">
        <v>2718873</v>
      </c>
      <c r="G394" s="373"/>
      <c r="I394" s="380">
        <v>3</v>
      </c>
      <c r="J394" s="96">
        <f t="shared" si="111"/>
        <v>8156619</v>
      </c>
      <c r="L394" s="374"/>
      <c r="M394" s="591">
        <f t="shared" si="112"/>
        <v>0</v>
      </c>
      <c r="O394" s="374">
        <v>3</v>
      </c>
      <c r="P394" s="581">
        <f t="shared" si="110"/>
        <v>8156619</v>
      </c>
      <c r="R394" s="374">
        <f t="shared" si="113"/>
        <v>3</v>
      </c>
      <c r="S394" s="585">
        <f t="shared" si="114"/>
        <v>8156619</v>
      </c>
      <c r="T394" s="597">
        <f t="shared" si="115"/>
        <v>1</v>
      </c>
      <c r="V394" s="492"/>
    </row>
    <row r="395" spans="2:22" s="284" customFormat="1" ht="64.900000000000006" customHeight="1">
      <c r="B395" s="162" t="s">
        <v>458</v>
      </c>
      <c r="C395" s="165" t="s">
        <v>459</v>
      </c>
      <c r="D395" s="163" t="s">
        <v>117</v>
      </c>
      <c r="E395" s="228"/>
      <c r="F395" s="61">
        <v>6913931</v>
      </c>
      <c r="G395" s="373"/>
      <c r="I395" s="380">
        <v>2</v>
      </c>
      <c r="J395" s="96">
        <f t="shared" si="111"/>
        <v>13827862</v>
      </c>
      <c r="L395" s="374"/>
      <c r="M395" s="591">
        <f t="shared" si="112"/>
        <v>0</v>
      </c>
      <c r="O395" s="374">
        <v>2</v>
      </c>
      <c r="P395" s="581">
        <f t="shared" si="110"/>
        <v>13827862</v>
      </c>
      <c r="R395" s="374">
        <f t="shared" si="113"/>
        <v>2</v>
      </c>
      <c r="S395" s="585">
        <f t="shared" si="114"/>
        <v>13827862</v>
      </c>
      <c r="T395" s="597">
        <f t="shared" si="115"/>
        <v>1</v>
      </c>
      <c r="V395" s="492"/>
    </row>
    <row r="396" spans="2:22" s="284" customFormat="1" ht="64.900000000000006" customHeight="1">
      <c r="B396" s="100" t="s">
        <v>460</v>
      </c>
      <c r="C396" s="165" t="s">
        <v>480</v>
      </c>
      <c r="D396" s="163" t="s">
        <v>101</v>
      </c>
      <c r="E396" s="228"/>
      <c r="F396" s="61">
        <v>10073</v>
      </c>
      <c r="G396" s="373"/>
      <c r="I396" s="380">
        <v>717.43</v>
      </c>
      <c r="J396" s="96">
        <f t="shared" si="111"/>
        <v>7226672.3899999997</v>
      </c>
      <c r="L396" s="374"/>
      <c r="M396" s="591">
        <f t="shared" si="112"/>
        <v>0</v>
      </c>
      <c r="O396" s="374">
        <v>717.43</v>
      </c>
      <c r="P396" s="581">
        <f t="shared" si="110"/>
        <v>7226672.3899999997</v>
      </c>
      <c r="R396" s="374">
        <f t="shared" si="113"/>
        <v>717.43</v>
      </c>
      <c r="S396" s="585">
        <f t="shared" si="114"/>
        <v>7226672.3899999997</v>
      </c>
      <c r="T396" s="597">
        <f t="shared" si="115"/>
        <v>1</v>
      </c>
      <c r="V396" s="492"/>
    </row>
    <row r="397" spans="2:22" s="284" customFormat="1" ht="64.900000000000006" customHeight="1">
      <c r="B397" s="100" t="s">
        <v>461</v>
      </c>
      <c r="C397" s="165" t="s">
        <v>462</v>
      </c>
      <c r="D397" s="163" t="s">
        <v>117</v>
      </c>
      <c r="E397" s="228"/>
      <c r="F397" s="61">
        <v>109935</v>
      </c>
      <c r="G397" s="373"/>
      <c r="I397" s="380">
        <v>12</v>
      </c>
      <c r="J397" s="96">
        <f t="shared" si="111"/>
        <v>1319220</v>
      </c>
      <c r="L397" s="374"/>
      <c r="M397" s="591">
        <f t="shared" si="112"/>
        <v>0</v>
      </c>
      <c r="O397" s="374">
        <v>12</v>
      </c>
      <c r="P397" s="581">
        <f t="shared" si="110"/>
        <v>1319220</v>
      </c>
      <c r="R397" s="374">
        <f t="shared" si="113"/>
        <v>12</v>
      </c>
      <c r="S397" s="585">
        <f t="shared" si="114"/>
        <v>1319220</v>
      </c>
      <c r="T397" s="597">
        <f t="shared" si="115"/>
        <v>1</v>
      </c>
      <c r="V397" s="492"/>
    </row>
    <row r="398" spans="2:22" s="284" customFormat="1" ht="64.900000000000006" customHeight="1">
      <c r="B398" s="100" t="s">
        <v>464</v>
      </c>
      <c r="C398" s="165" t="s">
        <v>465</v>
      </c>
      <c r="D398" s="163" t="s">
        <v>117</v>
      </c>
      <c r="E398" s="228"/>
      <c r="F398" s="61">
        <v>16651</v>
      </c>
      <c r="G398" s="373"/>
      <c r="I398" s="380">
        <v>326</v>
      </c>
      <c r="J398" s="96">
        <f t="shared" si="111"/>
        <v>5428226</v>
      </c>
      <c r="L398" s="374"/>
      <c r="M398" s="591">
        <f t="shared" si="112"/>
        <v>0</v>
      </c>
      <c r="O398" s="374">
        <v>325</v>
      </c>
      <c r="P398" s="581">
        <f t="shared" si="110"/>
        <v>5411575</v>
      </c>
      <c r="R398" s="374">
        <f t="shared" si="113"/>
        <v>325</v>
      </c>
      <c r="S398" s="585">
        <f t="shared" si="114"/>
        <v>5411575</v>
      </c>
      <c r="T398" s="597">
        <f t="shared" si="115"/>
        <v>0.99693251533742333</v>
      </c>
      <c r="V398" s="492"/>
    </row>
    <row r="399" spans="2:22" s="284" customFormat="1" ht="64.900000000000006" customHeight="1">
      <c r="B399" s="100" t="s">
        <v>481</v>
      </c>
      <c r="C399" s="165" t="s">
        <v>482</v>
      </c>
      <c r="D399" s="163" t="s">
        <v>3</v>
      </c>
      <c r="E399" s="228"/>
      <c r="F399" s="61">
        <v>57255</v>
      </c>
      <c r="G399" s="373"/>
      <c r="I399" s="380">
        <v>245.8</v>
      </c>
      <c r="J399" s="96">
        <f t="shared" si="111"/>
        <v>14073279</v>
      </c>
      <c r="L399" s="374"/>
      <c r="M399" s="591">
        <f t="shared" si="112"/>
        <v>0</v>
      </c>
      <c r="O399" s="374">
        <v>245.8</v>
      </c>
      <c r="P399" s="581">
        <f t="shared" si="110"/>
        <v>14073279</v>
      </c>
      <c r="R399" s="374">
        <f t="shared" si="113"/>
        <v>245.8</v>
      </c>
      <c r="S399" s="585">
        <f t="shared" si="114"/>
        <v>14073279</v>
      </c>
      <c r="T399" s="597">
        <f t="shared" si="115"/>
        <v>1</v>
      </c>
      <c r="V399" s="492"/>
    </row>
    <row r="400" spans="2:22" s="284" customFormat="1" ht="64.900000000000006" customHeight="1">
      <c r="B400" s="100" t="s">
        <v>483</v>
      </c>
      <c r="C400" s="165" t="s">
        <v>488</v>
      </c>
      <c r="D400" s="163" t="s">
        <v>3</v>
      </c>
      <c r="E400" s="228"/>
      <c r="F400" s="167">
        <v>375</v>
      </c>
      <c r="G400" s="373"/>
      <c r="I400" s="380">
        <v>1910</v>
      </c>
      <c r="J400" s="96">
        <f t="shared" si="111"/>
        <v>716250</v>
      </c>
      <c r="L400" s="374"/>
      <c r="M400" s="591">
        <f t="shared" si="112"/>
        <v>0</v>
      </c>
      <c r="O400" s="374">
        <v>1910</v>
      </c>
      <c r="P400" s="581">
        <f t="shared" si="110"/>
        <v>716250</v>
      </c>
      <c r="R400" s="374">
        <f t="shared" si="113"/>
        <v>1910</v>
      </c>
      <c r="S400" s="585">
        <f t="shared" si="114"/>
        <v>716250</v>
      </c>
      <c r="T400" s="597">
        <f>+S400/J400</f>
        <v>1</v>
      </c>
      <c r="V400" s="492"/>
    </row>
    <row r="401" spans="2:22" s="284" customFormat="1" ht="64.900000000000006" customHeight="1">
      <c r="B401" s="100" t="s">
        <v>468</v>
      </c>
      <c r="C401" s="165" t="s">
        <v>484</v>
      </c>
      <c r="D401" s="163" t="s">
        <v>3</v>
      </c>
      <c r="E401" s="228"/>
      <c r="F401" s="61">
        <v>510</v>
      </c>
      <c r="G401" s="373"/>
      <c r="I401" s="380">
        <v>1910</v>
      </c>
      <c r="J401" s="96">
        <f t="shared" si="111"/>
        <v>974100</v>
      </c>
      <c r="L401" s="374"/>
      <c r="M401" s="591">
        <f t="shared" si="112"/>
        <v>0</v>
      </c>
      <c r="O401" s="374">
        <v>1910</v>
      </c>
      <c r="P401" s="581">
        <f t="shared" si="110"/>
        <v>974100</v>
      </c>
      <c r="R401" s="374">
        <f t="shared" si="113"/>
        <v>1910</v>
      </c>
      <c r="S401" s="585">
        <f t="shared" si="114"/>
        <v>974100</v>
      </c>
      <c r="T401" s="597">
        <f>+S401/J401</f>
        <v>1</v>
      </c>
      <c r="V401" s="492"/>
    </row>
    <row r="402" spans="2:22" s="284" customFormat="1" ht="64.900000000000006" customHeight="1">
      <c r="B402" s="162" t="s">
        <v>485</v>
      </c>
      <c r="C402" s="172" t="s">
        <v>489</v>
      </c>
      <c r="D402" s="170" t="s">
        <v>3</v>
      </c>
      <c r="E402" s="228"/>
      <c r="F402" s="60">
        <v>1286</v>
      </c>
      <c r="G402" s="247"/>
      <c r="I402" s="433">
        <v>25947</v>
      </c>
      <c r="J402" s="96">
        <f t="shared" si="111"/>
        <v>33367842</v>
      </c>
      <c r="L402" s="374"/>
      <c r="M402" s="591">
        <f t="shared" si="112"/>
        <v>0</v>
      </c>
      <c r="O402" s="374">
        <v>25946.99</v>
      </c>
      <c r="P402" s="581">
        <f t="shared" si="110"/>
        <v>33367829.140000001</v>
      </c>
      <c r="R402" s="374">
        <f t="shared" si="113"/>
        <v>25946.99</v>
      </c>
      <c r="S402" s="585">
        <f t="shared" si="114"/>
        <v>33367829.140000001</v>
      </c>
      <c r="T402" s="597">
        <f t="shared" ref="T402:T408" si="116">+S402/J402</f>
        <v>0.99999961459899023</v>
      </c>
      <c r="V402" s="492"/>
    </row>
    <row r="403" spans="2:22" s="284" customFormat="1" ht="64.900000000000006" customHeight="1">
      <c r="B403" s="429" t="s">
        <v>486</v>
      </c>
      <c r="C403" s="430" t="s">
        <v>492</v>
      </c>
      <c r="D403" s="170" t="s">
        <v>466</v>
      </c>
      <c r="E403" s="228"/>
      <c r="F403" s="60">
        <v>472637</v>
      </c>
      <c r="G403" s="247"/>
      <c r="I403" s="434">
        <v>308</v>
      </c>
      <c r="J403" s="96">
        <f t="shared" si="111"/>
        <v>145572196</v>
      </c>
      <c r="L403" s="390"/>
      <c r="M403" s="591">
        <f t="shared" si="112"/>
        <v>0</v>
      </c>
      <c r="O403" s="390">
        <v>304</v>
      </c>
      <c r="P403" s="581">
        <f t="shared" si="110"/>
        <v>143681648</v>
      </c>
      <c r="R403" s="374">
        <f t="shared" si="113"/>
        <v>304</v>
      </c>
      <c r="S403" s="585">
        <f t="shared" si="114"/>
        <v>143681648</v>
      </c>
      <c r="T403" s="597">
        <f t="shared" si="116"/>
        <v>0.98701298701298701</v>
      </c>
      <c r="V403" s="492"/>
    </row>
    <row r="404" spans="2:22" s="284" customFormat="1" ht="64.900000000000006" customHeight="1">
      <c r="B404" s="429" t="s">
        <v>493</v>
      </c>
      <c r="C404" s="430" t="s">
        <v>494</v>
      </c>
      <c r="D404" s="170" t="s">
        <v>101</v>
      </c>
      <c r="E404" s="228"/>
      <c r="F404" s="60">
        <v>133076</v>
      </c>
      <c r="G404" s="247"/>
      <c r="I404" s="434">
        <v>319.39999999999998</v>
      </c>
      <c r="J404" s="96">
        <f t="shared" si="111"/>
        <v>42504474.399999999</v>
      </c>
      <c r="L404" s="390"/>
      <c r="M404" s="591">
        <f t="shared" si="112"/>
        <v>0</v>
      </c>
      <c r="O404" s="390">
        <v>319.39999999999998</v>
      </c>
      <c r="P404" s="581">
        <f t="shared" si="110"/>
        <v>42504474.399999999</v>
      </c>
      <c r="R404" s="374">
        <f t="shared" si="113"/>
        <v>319.39999999999998</v>
      </c>
      <c r="S404" s="585">
        <f t="shared" si="114"/>
        <v>42504474.399999999</v>
      </c>
      <c r="T404" s="597">
        <f t="shared" si="116"/>
        <v>1</v>
      </c>
      <c r="V404" s="492"/>
    </row>
    <row r="405" spans="2:22" s="284" customFormat="1" ht="64.900000000000006" customHeight="1">
      <c r="B405" s="429" t="s">
        <v>495</v>
      </c>
      <c r="C405" s="430" t="s">
        <v>496</v>
      </c>
      <c r="D405" s="170" t="s">
        <v>466</v>
      </c>
      <c r="E405" s="228"/>
      <c r="F405" s="60">
        <v>19200229</v>
      </c>
      <c r="G405" s="247"/>
      <c r="I405" s="434">
        <v>1</v>
      </c>
      <c r="J405" s="96">
        <f t="shared" si="111"/>
        <v>19200229</v>
      </c>
      <c r="L405" s="390"/>
      <c r="M405" s="591">
        <f t="shared" si="112"/>
        <v>0</v>
      </c>
      <c r="O405" s="390">
        <v>1</v>
      </c>
      <c r="P405" s="581">
        <f t="shared" si="110"/>
        <v>19200229</v>
      </c>
      <c r="R405" s="374">
        <f t="shared" si="113"/>
        <v>1</v>
      </c>
      <c r="S405" s="585">
        <f t="shared" si="114"/>
        <v>19200229</v>
      </c>
      <c r="T405" s="597">
        <f t="shared" si="116"/>
        <v>1</v>
      </c>
      <c r="V405" s="492"/>
    </row>
    <row r="406" spans="2:22" s="284" customFormat="1" ht="64.900000000000006" customHeight="1">
      <c r="B406" s="429" t="s">
        <v>497</v>
      </c>
      <c r="C406" s="430" t="s">
        <v>498</v>
      </c>
      <c r="D406" s="170" t="s">
        <v>466</v>
      </c>
      <c r="E406" s="228"/>
      <c r="F406" s="60">
        <v>5368724</v>
      </c>
      <c r="G406" s="247"/>
      <c r="I406" s="434">
        <v>1</v>
      </c>
      <c r="J406" s="96">
        <f t="shared" si="111"/>
        <v>5368724</v>
      </c>
      <c r="L406" s="390"/>
      <c r="M406" s="591">
        <f t="shared" si="112"/>
        <v>0</v>
      </c>
      <c r="O406" s="390">
        <v>1</v>
      </c>
      <c r="P406" s="581">
        <f t="shared" si="110"/>
        <v>5368724</v>
      </c>
      <c r="R406" s="374">
        <f t="shared" si="113"/>
        <v>1</v>
      </c>
      <c r="S406" s="585">
        <f t="shared" si="114"/>
        <v>5368724</v>
      </c>
      <c r="T406" s="597">
        <f t="shared" si="116"/>
        <v>1</v>
      </c>
      <c r="V406" s="492"/>
    </row>
    <row r="407" spans="2:22" s="284" customFormat="1" ht="64.900000000000006" customHeight="1">
      <c r="B407" s="429" t="s">
        <v>499</v>
      </c>
      <c r="C407" s="430" t="s">
        <v>500</v>
      </c>
      <c r="D407" s="170" t="s">
        <v>466</v>
      </c>
      <c r="E407" s="228"/>
      <c r="F407" s="60">
        <v>1645176</v>
      </c>
      <c r="G407" s="247"/>
      <c r="I407" s="434">
        <v>1</v>
      </c>
      <c r="J407" s="96">
        <f t="shared" si="111"/>
        <v>1645176</v>
      </c>
      <c r="L407" s="390"/>
      <c r="M407" s="591">
        <f t="shared" si="112"/>
        <v>0</v>
      </c>
      <c r="O407" s="390">
        <v>1</v>
      </c>
      <c r="P407" s="581">
        <f t="shared" si="110"/>
        <v>1645176</v>
      </c>
      <c r="R407" s="374">
        <f t="shared" si="113"/>
        <v>1</v>
      </c>
      <c r="S407" s="585">
        <f t="shared" si="114"/>
        <v>1645176</v>
      </c>
      <c r="T407" s="597">
        <f t="shared" si="116"/>
        <v>1</v>
      </c>
      <c r="V407" s="492"/>
    </row>
    <row r="408" spans="2:22" s="284" customFormat="1" ht="64.900000000000006" customHeight="1">
      <c r="B408" s="429" t="s">
        <v>501</v>
      </c>
      <c r="C408" s="430" t="s">
        <v>502</v>
      </c>
      <c r="D408" s="170" t="s">
        <v>466</v>
      </c>
      <c r="E408" s="228"/>
      <c r="F408" s="60">
        <v>2093088</v>
      </c>
      <c r="G408" s="247"/>
      <c r="I408" s="434">
        <v>1</v>
      </c>
      <c r="J408" s="96">
        <f t="shared" si="111"/>
        <v>2093088</v>
      </c>
      <c r="L408" s="390"/>
      <c r="M408" s="591">
        <f t="shared" si="112"/>
        <v>0</v>
      </c>
      <c r="O408" s="390">
        <v>1</v>
      </c>
      <c r="P408" s="581">
        <f t="shared" si="110"/>
        <v>2093088</v>
      </c>
      <c r="R408" s="374">
        <f t="shared" si="113"/>
        <v>1</v>
      </c>
      <c r="S408" s="585">
        <f t="shared" si="114"/>
        <v>2093088</v>
      </c>
      <c r="T408" s="597">
        <f t="shared" si="116"/>
        <v>1</v>
      </c>
      <c r="V408" s="492"/>
    </row>
    <row r="409" spans="2:22" s="284" customFormat="1" ht="64.900000000000006" customHeight="1">
      <c r="B409" s="429" t="s">
        <v>503</v>
      </c>
      <c r="C409" s="430" t="s">
        <v>504</v>
      </c>
      <c r="D409" s="170" t="s">
        <v>466</v>
      </c>
      <c r="E409" s="228"/>
      <c r="F409" s="60">
        <v>1590508</v>
      </c>
      <c r="G409" s="247"/>
      <c r="I409" s="434">
        <v>1</v>
      </c>
      <c r="J409" s="518">
        <f t="shared" si="111"/>
        <v>1590508</v>
      </c>
      <c r="L409" s="390"/>
      <c r="M409" s="592">
        <f>+L409*F409</f>
        <v>0</v>
      </c>
      <c r="O409" s="390">
        <v>1</v>
      </c>
      <c r="P409" s="582">
        <f>+O409*F409</f>
        <v>1590508</v>
      </c>
      <c r="R409" s="390">
        <f t="shared" si="113"/>
        <v>1</v>
      </c>
      <c r="S409" s="586">
        <f>+R409*F409</f>
        <v>1590508</v>
      </c>
      <c r="T409" s="601">
        <f>+S409/J409</f>
        <v>1</v>
      </c>
      <c r="V409" s="492"/>
    </row>
    <row r="410" spans="2:22" s="284" customFormat="1" ht="64.900000000000006" customHeight="1">
      <c r="B410" s="608" t="s">
        <v>537</v>
      </c>
      <c r="C410" s="611" t="s">
        <v>538</v>
      </c>
      <c r="D410" s="163" t="s">
        <v>101</v>
      </c>
      <c r="E410" s="228"/>
      <c r="F410" s="60">
        <v>280053</v>
      </c>
      <c r="G410" s="247"/>
      <c r="I410" s="433">
        <v>1216.1099999999999</v>
      </c>
      <c r="J410" s="518">
        <f t="shared" si="111"/>
        <v>340575253.82999998</v>
      </c>
      <c r="L410" s="374"/>
      <c r="M410" s="592">
        <f t="shared" ref="M410:M435" si="117">+L410*F410</f>
        <v>0</v>
      </c>
      <c r="O410" s="374">
        <v>1216.1099999999999</v>
      </c>
      <c r="P410" s="582">
        <f t="shared" ref="P410:P435" si="118">+O410*F410</f>
        <v>340575253.82999998</v>
      </c>
      <c r="R410" s="390">
        <f t="shared" si="113"/>
        <v>1216.1099999999999</v>
      </c>
      <c r="S410" s="586">
        <f t="shared" ref="S410:S435" si="119">+R410*F410</f>
        <v>340575253.82999998</v>
      </c>
      <c r="T410" s="602">
        <f t="shared" ref="T410:T435" si="120">+S410/J410</f>
        <v>1</v>
      </c>
      <c r="V410" s="492"/>
    </row>
    <row r="411" spans="2:22" s="284" customFormat="1" ht="64.900000000000006" customHeight="1">
      <c r="B411" s="608" t="s">
        <v>539</v>
      </c>
      <c r="C411" s="611" t="s">
        <v>540</v>
      </c>
      <c r="D411" s="163" t="s">
        <v>466</v>
      </c>
      <c r="E411" s="228"/>
      <c r="F411" s="60">
        <v>1559483</v>
      </c>
      <c r="G411" s="247"/>
      <c r="I411" s="433">
        <v>4</v>
      </c>
      <c r="J411" s="518">
        <f t="shared" si="111"/>
        <v>6237932</v>
      </c>
      <c r="L411" s="374">
        <v>2</v>
      </c>
      <c r="M411" s="592">
        <f t="shared" si="117"/>
        <v>3118966</v>
      </c>
      <c r="O411" s="374">
        <v>2</v>
      </c>
      <c r="P411" s="582">
        <f t="shared" si="118"/>
        <v>3118966</v>
      </c>
      <c r="R411" s="390">
        <f t="shared" si="113"/>
        <v>4</v>
      </c>
      <c r="S411" s="586">
        <f t="shared" si="119"/>
        <v>6237932</v>
      </c>
      <c r="T411" s="602">
        <f t="shared" si="120"/>
        <v>1</v>
      </c>
      <c r="V411" s="492"/>
    </row>
    <row r="412" spans="2:22" s="284" customFormat="1" ht="64.900000000000006" customHeight="1">
      <c r="B412" s="608" t="s">
        <v>541</v>
      </c>
      <c r="C412" s="611" t="s">
        <v>542</v>
      </c>
      <c r="D412" s="163" t="s">
        <v>466</v>
      </c>
      <c r="E412" s="228"/>
      <c r="F412" s="60">
        <v>567240</v>
      </c>
      <c r="G412" s="247"/>
      <c r="I412" s="433">
        <v>4</v>
      </c>
      <c r="J412" s="518">
        <f t="shared" si="111"/>
        <v>2268960</v>
      </c>
      <c r="L412" s="374"/>
      <c r="M412" s="592">
        <f t="shared" si="117"/>
        <v>0</v>
      </c>
      <c r="O412" s="374">
        <v>4</v>
      </c>
      <c r="P412" s="582">
        <f t="shared" si="118"/>
        <v>2268960</v>
      </c>
      <c r="R412" s="390">
        <f t="shared" si="113"/>
        <v>4</v>
      </c>
      <c r="S412" s="586">
        <f t="shared" si="119"/>
        <v>2268960</v>
      </c>
      <c r="T412" s="602">
        <f t="shared" si="120"/>
        <v>1</v>
      </c>
      <c r="V412" s="492"/>
    </row>
    <row r="413" spans="2:22" s="284" customFormat="1" ht="64.900000000000006" customHeight="1">
      <c r="B413" s="608" t="s">
        <v>543</v>
      </c>
      <c r="C413" s="611" t="s">
        <v>544</v>
      </c>
      <c r="D413" s="163" t="s">
        <v>101</v>
      </c>
      <c r="E413" s="228"/>
      <c r="F413" s="60">
        <v>18148</v>
      </c>
      <c r="G413" s="247"/>
      <c r="I413" s="433">
        <v>70</v>
      </c>
      <c r="J413" s="518">
        <f t="shared" si="111"/>
        <v>1270360</v>
      </c>
      <c r="L413" s="374"/>
      <c r="M413" s="592">
        <f t="shared" si="117"/>
        <v>0</v>
      </c>
      <c r="O413" s="374">
        <v>70</v>
      </c>
      <c r="P413" s="582">
        <f t="shared" si="118"/>
        <v>1270360</v>
      </c>
      <c r="R413" s="390">
        <f t="shared" si="113"/>
        <v>70</v>
      </c>
      <c r="S413" s="586">
        <f t="shared" si="119"/>
        <v>1270360</v>
      </c>
      <c r="T413" s="602">
        <f t="shared" si="120"/>
        <v>1</v>
      </c>
      <c r="V413" s="492"/>
    </row>
    <row r="414" spans="2:22" s="284" customFormat="1" ht="64.900000000000006" customHeight="1">
      <c r="B414" s="608" t="s">
        <v>545</v>
      </c>
      <c r="C414" s="611" t="s">
        <v>546</v>
      </c>
      <c r="D414" s="163" t="s">
        <v>117</v>
      </c>
      <c r="E414" s="228"/>
      <c r="F414" s="60">
        <v>713744</v>
      </c>
      <c r="G414" s="247"/>
      <c r="I414" s="433">
        <v>3</v>
      </c>
      <c r="J414" s="518">
        <f t="shared" si="111"/>
        <v>2141232</v>
      </c>
      <c r="L414" s="374"/>
      <c r="M414" s="592">
        <f t="shared" si="117"/>
        <v>0</v>
      </c>
      <c r="O414" s="374">
        <v>3</v>
      </c>
      <c r="P414" s="582">
        <f t="shared" si="118"/>
        <v>2141232</v>
      </c>
      <c r="R414" s="390">
        <f t="shared" si="113"/>
        <v>3</v>
      </c>
      <c r="S414" s="586">
        <f t="shared" si="119"/>
        <v>2141232</v>
      </c>
      <c r="T414" s="602">
        <f t="shared" si="120"/>
        <v>1</v>
      </c>
      <c r="V414" s="492"/>
    </row>
    <row r="415" spans="2:22" s="284" customFormat="1" ht="64.900000000000006" customHeight="1">
      <c r="B415" s="608" t="s">
        <v>547</v>
      </c>
      <c r="C415" s="611" t="s">
        <v>548</v>
      </c>
      <c r="D415" s="163" t="s">
        <v>466</v>
      </c>
      <c r="E415" s="228"/>
      <c r="F415" s="60">
        <v>298801</v>
      </c>
      <c r="G415" s="247"/>
      <c r="I415" s="433">
        <v>1</v>
      </c>
      <c r="J415" s="518">
        <f t="shared" si="111"/>
        <v>298801</v>
      </c>
      <c r="L415" s="374"/>
      <c r="M415" s="592">
        <f t="shared" si="117"/>
        <v>0</v>
      </c>
      <c r="O415" s="374">
        <v>1</v>
      </c>
      <c r="P415" s="582">
        <f t="shared" si="118"/>
        <v>298801</v>
      </c>
      <c r="R415" s="390">
        <f t="shared" si="113"/>
        <v>1</v>
      </c>
      <c r="S415" s="586">
        <f t="shared" si="119"/>
        <v>298801</v>
      </c>
      <c r="T415" s="602">
        <f t="shared" si="120"/>
        <v>1</v>
      </c>
      <c r="V415" s="492"/>
    </row>
    <row r="416" spans="2:22" s="284" customFormat="1" ht="64.900000000000006" customHeight="1">
      <c r="B416" s="608" t="s">
        <v>549</v>
      </c>
      <c r="C416" s="611" t="s">
        <v>550</v>
      </c>
      <c r="D416" s="163" t="s">
        <v>466</v>
      </c>
      <c r="E416" s="228"/>
      <c r="F416" s="60">
        <v>2538808</v>
      </c>
      <c r="G416" s="247"/>
      <c r="I416" s="433">
        <v>4</v>
      </c>
      <c r="J416" s="518">
        <f t="shared" si="111"/>
        <v>10155232</v>
      </c>
      <c r="L416" s="374">
        <v>3</v>
      </c>
      <c r="M416" s="592">
        <f t="shared" si="117"/>
        <v>7616424</v>
      </c>
      <c r="O416" s="374">
        <v>1</v>
      </c>
      <c r="P416" s="582">
        <f t="shared" si="118"/>
        <v>2538808</v>
      </c>
      <c r="R416" s="390">
        <f t="shared" si="113"/>
        <v>4</v>
      </c>
      <c r="S416" s="586">
        <f t="shared" si="119"/>
        <v>10155232</v>
      </c>
      <c r="T416" s="602">
        <f t="shared" si="120"/>
        <v>1</v>
      </c>
      <c r="V416" s="492"/>
    </row>
    <row r="417" spans="2:22" s="284" customFormat="1" ht="64.900000000000006" customHeight="1">
      <c r="B417" s="608" t="s">
        <v>551</v>
      </c>
      <c r="C417" s="611" t="s">
        <v>552</v>
      </c>
      <c r="D417" s="163" t="s">
        <v>591</v>
      </c>
      <c r="E417" s="228"/>
      <c r="F417" s="60">
        <v>3696166</v>
      </c>
      <c r="G417" s="247"/>
      <c r="I417" s="433">
        <v>4</v>
      </c>
      <c r="J417" s="518">
        <f t="shared" si="111"/>
        <v>14784664</v>
      </c>
      <c r="L417" s="374">
        <v>3</v>
      </c>
      <c r="M417" s="592">
        <f t="shared" si="117"/>
        <v>11088498</v>
      </c>
      <c r="O417" s="374">
        <v>1</v>
      </c>
      <c r="P417" s="582">
        <f t="shared" si="118"/>
        <v>3696166</v>
      </c>
      <c r="R417" s="390">
        <f t="shared" si="113"/>
        <v>4</v>
      </c>
      <c r="S417" s="586">
        <f t="shared" si="119"/>
        <v>14784664</v>
      </c>
      <c r="T417" s="602">
        <f t="shared" si="120"/>
        <v>1</v>
      </c>
      <c r="V417" s="492"/>
    </row>
    <row r="418" spans="2:22" s="284" customFormat="1" ht="64.900000000000006" customHeight="1">
      <c r="B418" s="608" t="s">
        <v>553</v>
      </c>
      <c r="C418" s="32" t="s">
        <v>554</v>
      </c>
      <c r="D418" s="163" t="s">
        <v>101</v>
      </c>
      <c r="E418" s="228"/>
      <c r="F418" s="60">
        <v>31461</v>
      </c>
      <c r="G418" s="247"/>
      <c r="I418" s="433">
        <v>1950</v>
      </c>
      <c r="J418" s="518">
        <f t="shared" si="111"/>
        <v>61348950</v>
      </c>
      <c r="L418" s="374"/>
      <c r="M418" s="592">
        <f t="shared" si="117"/>
        <v>0</v>
      </c>
      <c r="O418" s="374">
        <v>1950</v>
      </c>
      <c r="P418" s="582">
        <f t="shared" si="118"/>
        <v>61348950</v>
      </c>
      <c r="R418" s="390">
        <f t="shared" si="113"/>
        <v>1950</v>
      </c>
      <c r="S418" s="586">
        <f t="shared" si="119"/>
        <v>61348950</v>
      </c>
      <c r="T418" s="602">
        <f t="shared" si="120"/>
        <v>1</v>
      </c>
      <c r="V418" s="492"/>
    </row>
    <row r="419" spans="2:22" s="284" customFormat="1" ht="64.900000000000006" customHeight="1">
      <c r="B419" s="608" t="s">
        <v>555</v>
      </c>
      <c r="C419" s="32" t="s">
        <v>556</v>
      </c>
      <c r="D419" s="163" t="s">
        <v>466</v>
      </c>
      <c r="E419" s="228"/>
      <c r="F419" s="60">
        <v>1674519</v>
      </c>
      <c r="G419" s="247"/>
      <c r="I419" s="433">
        <v>47</v>
      </c>
      <c r="J419" s="518">
        <f t="shared" si="111"/>
        <v>78702393</v>
      </c>
      <c r="L419" s="374"/>
      <c r="M419" s="592">
        <f t="shared" si="117"/>
        <v>0</v>
      </c>
      <c r="O419" s="374">
        <v>47</v>
      </c>
      <c r="P419" s="582">
        <f t="shared" si="118"/>
        <v>78702393</v>
      </c>
      <c r="R419" s="390">
        <f t="shared" si="113"/>
        <v>47</v>
      </c>
      <c r="S419" s="586">
        <f t="shared" si="119"/>
        <v>78702393</v>
      </c>
      <c r="T419" s="602">
        <f t="shared" si="120"/>
        <v>1</v>
      </c>
      <c r="V419" s="492"/>
    </row>
    <row r="420" spans="2:22" s="284" customFormat="1" ht="64.900000000000006" customHeight="1">
      <c r="B420" s="608" t="s">
        <v>557</v>
      </c>
      <c r="C420" s="611" t="s">
        <v>558</v>
      </c>
      <c r="D420" s="163" t="s">
        <v>466</v>
      </c>
      <c r="E420" s="228"/>
      <c r="F420" s="60">
        <v>418220</v>
      </c>
      <c r="G420" s="247"/>
      <c r="I420" s="433">
        <v>30</v>
      </c>
      <c r="J420" s="518">
        <f t="shared" si="111"/>
        <v>12546600</v>
      </c>
      <c r="L420" s="374"/>
      <c r="M420" s="592">
        <f t="shared" si="117"/>
        <v>0</v>
      </c>
      <c r="O420" s="374">
        <v>30</v>
      </c>
      <c r="P420" s="582">
        <f t="shared" si="118"/>
        <v>12546600</v>
      </c>
      <c r="R420" s="390">
        <f t="shared" si="113"/>
        <v>30</v>
      </c>
      <c r="S420" s="586">
        <f t="shared" si="119"/>
        <v>12546600</v>
      </c>
      <c r="T420" s="602">
        <f t="shared" si="120"/>
        <v>1</v>
      </c>
      <c r="V420" s="492"/>
    </row>
    <row r="421" spans="2:22" s="284" customFormat="1" ht="64.900000000000006" customHeight="1">
      <c r="B421" s="609" t="s">
        <v>559</v>
      </c>
      <c r="C421" s="612" t="s">
        <v>560</v>
      </c>
      <c r="D421" s="170" t="s">
        <v>3</v>
      </c>
      <c r="E421" s="228"/>
      <c r="F421" s="60">
        <v>68247</v>
      </c>
      <c r="G421" s="247"/>
      <c r="I421" s="433">
        <v>560</v>
      </c>
      <c r="J421" s="518">
        <f t="shared" si="111"/>
        <v>38218320</v>
      </c>
      <c r="L421" s="374"/>
      <c r="M421" s="592">
        <f t="shared" si="117"/>
        <v>0</v>
      </c>
      <c r="O421" s="374">
        <v>560</v>
      </c>
      <c r="P421" s="582">
        <f t="shared" si="118"/>
        <v>38218320</v>
      </c>
      <c r="R421" s="390">
        <f t="shared" si="113"/>
        <v>560</v>
      </c>
      <c r="S421" s="586">
        <f t="shared" si="119"/>
        <v>38218320</v>
      </c>
      <c r="T421" s="602">
        <f t="shared" si="120"/>
        <v>1</v>
      </c>
      <c r="V421" s="492"/>
    </row>
    <row r="422" spans="2:22" s="284" customFormat="1" ht="64.900000000000006" customHeight="1">
      <c r="B422" s="609" t="s">
        <v>561</v>
      </c>
      <c r="C422" s="612" t="s">
        <v>562</v>
      </c>
      <c r="D422" s="170" t="s">
        <v>466</v>
      </c>
      <c r="E422" s="228"/>
      <c r="F422" s="60">
        <v>1957388</v>
      </c>
      <c r="G422" s="247"/>
      <c r="I422" s="433">
        <v>7</v>
      </c>
      <c r="J422" s="518">
        <f t="shared" si="111"/>
        <v>13701716</v>
      </c>
      <c r="L422" s="374"/>
      <c r="M422" s="592">
        <f t="shared" si="117"/>
        <v>0</v>
      </c>
      <c r="O422" s="374">
        <v>0</v>
      </c>
      <c r="P422" s="582">
        <f t="shared" si="118"/>
        <v>0</v>
      </c>
      <c r="R422" s="390">
        <f t="shared" si="113"/>
        <v>0</v>
      </c>
      <c r="S422" s="586">
        <f t="shared" si="119"/>
        <v>0</v>
      </c>
      <c r="T422" s="602">
        <f t="shared" si="120"/>
        <v>0</v>
      </c>
      <c r="V422" s="492"/>
    </row>
    <row r="423" spans="2:22" s="284" customFormat="1" ht="64.900000000000006" customHeight="1">
      <c r="B423" s="609" t="s">
        <v>563</v>
      </c>
      <c r="C423" s="612" t="s">
        <v>564</v>
      </c>
      <c r="D423" s="170" t="s">
        <v>466</v>
      </c>
      <c r="E423" s="228"/>
      <c r="F423" s="60">
        <v>92775</v>
      </c>
      <c r="G423" s="247"/>
      <c r="I423" s="433">
        <v>62</v>
      </c>
      <c r="J423" s="518">
        <f t="shared" si="111"/>
        <v>5752050</v>
      </c>
      <c r="L423" s="374">
        <v>62</v>
      </c>
      <c r="M423" s="592">
        <f t="shared" si="117"/>
        <v>5752050</v>
      </c>
      <c r="O423" s="374">
        <v>0</v>
      </c>
      <c r="P423" s="582">
        <f t="shared" si="118"/>
        <v>0</v>
      </c>
      <c r="R423" s="390">
        <f t="shared" si="113"/>
        <v>62</v>
      </c>
      <c r="S423" s="586">
        <f t="shared" si="119"/>
        <v>5752050</v>
      </c>
      <c r="T423" s="602">
        <f t="shared" si="120"/>
        <v>1</v>
      </c>
      <c r="V423" s="492"/>
    </row>
    <row r="424" spans="2:22" s="284" customFormat="1" ht="64.900000000000006" customHeight="1">
      <c r="B424" s="609" t="s">
        <v>565</v>
      </c>
      <c r="C424" s="612" t="s">
        <v>566</v>
      </c>
      <c r="D424" s="170" t="s">
        <v>466</v>
      </c>
      <c r="E424" s="228"/>
      <c r="F424" s="60">
        <v>78130</v>
      </c>
      <c r="G424" s="247"/>
      <c r="I424" s="433">
        <v>165</v>
      </c>
      <c r="J424" s="518">
        <f t="shared" si="111"/>
        <v>12891450</v>
      </c>
      <c r="L424" s="374">
        <v>165</v>
      </c>
      <c r="M424" s="592">
        <f t="shared" si="117"/>
        <v>12891450</v>
      </c>
      <c r="O424" s="374">
        <v>0</v>
      </c>
      <c r="P424" s="582">
        <f t="shared" si="118"/>
        <v>0</v>
      </c>
      <c r="R424" s="390">
        <f t="shared" si="113"/>
        <v>165</v>
      </c>
      <c r="S424" s="586">
        <f t="shared" si="119"/>
        <v>12891450</v>
      </c>
      <c r="T424" s="602">
        <f t="shared" si="120"/>
        <v>1</v>
      </c>
      <c r="V424" s="492"/>
    </row>
    <row r="425" spans="2:22" s="284" customFormat="1" ht="64.900000000000006" customHeight="1">
      <c r="B425" s="608" t="s">
        <v>567</v>
      </c>
      <c r="C425" s="611" t="s">
        <v>568</v>
      </c>
      <c r="D425" s="163" t="s">
        <v>466</v>
      </c>
      <c r="E425" s="228"/>
      <c r="F425" s="60">
        <v>691283</v>
      </c>
      <c r="G425" s="247"/>
      <c r="I425" s="433">
        <v>2</v>
      </c>
      <c r="J425" s="518">
        <f t="shared" si="111"/>
        <v>1382566</v>
      </c>
      <c r="L425" s="374"/>
      <c r="M425" s="592">
        <f t="shared" si="117"/>
        <v>0</v>
      </c>
      <c r="O425" s="374">
        <v>2</v>
      </c>
      <c r="P425" s="582">
        <f t="shared" si="118"/>
        <v>1382566</v>
      </c>
      <c r="R425" s="390">
        <f t="shared" si="113"/>
        <v>2</v>
      </c>
      <c r="S425" s="586">
        <f t="shared" si="119"/>
        <v>1382566</v>
      </c>
      <c r="T425" s="602">
        <f t="shared" si="120"/>
        <v>1</v>
      </c>
      <c r="V425" s="492"/>
    </row>
    <row r="426" spans="2:22" s="284" customFormat="1" ht="64.900000000000006" customHeight="1">
      <c r="B426" s="608" t="s">
        <v>569</v>
      </c>
      <c r="C426" s="611" t="s">
        <v>570</v>
      </c>
      <c r="D426" s="163" t="s">
        <v>466</v>
      </c>
      <c r="E426" s="228"/>
      <c r="F426" s="60">
        <v>838223</v>
      </c>
      <c r="G426" s="247"/>
      <c r="I426" s="433">
        <v>1</v>
      </c>
      <c r="J426" s="518">
        <f t="shared" si="111"/>
        <v>838223</v>
      </c>
      <c r="L426" s="374"/>
      <c r="M426" s="592">
        <f t="shared" si="117"/>
        <v>0</v>
      </c>
      <c r="O426" s="374">
        <v>1</v>
      </c>
      <c r="P426" s="582">
        <f t="shared" si="118"/>
        <v>838223</v>
      </c>
      <c r="R426" s="390">
        <f t="shared" si="113"/>
        <v>1</v>
      </c>
      <c r="S426" s="586">
        <f t="shared" si="119"/>
        <v>838223</v>
      </c>
      <c r="T426" s="602">
        <f t="shared" si="120"/>
        <v>1</v>
      </c>
      <c r="V426" s="492"/>
    </row>
    <row r="427" spans="2:22" s="284" customFormat="1" ht="64.900000000000006" customHeight="1">
      <c r="B427" s="608" t="s">
        <v>571</v>
      </c>
      <c r="C427" s="611" t="s">
        <v>572</v>
      </c>
      <c r="D427" s="163" t="s">
        <v>466</v>
      </c>
      <c r="E427" s="228"/>
      <c r="F427" s="60">
        <v>406338</v>
      </c>
      <c r="G427" s="247"/>
      <c r="I427" s="433">
        <v>4</v>
      </c>
      <c r="J427" s="518">
        <f t="shared" si="111"/>
        <v>1625352</v>
      </c>
      <c r="L427" s="374"/>
      <c r="M427" s="592">
        <f t="shared" si="117"/>
        <v>0</v>
      </c>
      <c r="O427" s="374">
        <v>4</v>
      </c>
      <c r="P427" s="582">
        <f t="shared" si="118"/>
        <v>1625352</v>
      </c>
      <c r="R427" s="390">
        <f t="shared" si="113"/>
        <v>4</v>
      </c>
      <c r="S427" s="586">
        <f t="shared" si="119"/>
        <v>1625352</v>
      </c>
      <c r="T427" s="602">
        <f t="shared" si="120"/>
        <v>1</v>
      </c>
      <c r="V427" s="492"/>
    </row>
    <row r="428" spans="2:22" s="284" customFormat="1" ht="64.900000000000006" customHeight="1">
      <c r="B428" s="608" t="s">
        <v>573</v>
      </c>
      <c r="C428" s="611" t="s">
        <v>574</v>
      </c>
      <c r="D428" s="163" t="s">
        <v>101</v>
      </c>
      <c r="E428" s="228"/>
      <c r="F428" s="60">
        <v>19466</v>
      </c>
      <c r="G428" s="247"/>
      <c r="I428" s="433">
        <v>60</v>
      </c>
      <c r="J428" s="518">
        <f t="shared" si="111"/>
        <v>1167960</v>
      </c>
      <c r="L428" s="374"/>
      <c r="M428" s="592">
        <f t="shared" si="117"/>
        <v>0</v>
      </c>
      <c r="O428" s="374">
        <v>60</v>
      </c>
      <c r="P428" s="582">
        <f t="shared" si="118"/>
        <v>1167960</v>
      </c>
      <c r="R428" s="390">
        <f t="shared" si="113"/>
        <v>60</v>
      </c>
      <c r="S428" s="586">
        <f t="shared" si="119"/>
        <v>1167960</v>
      </c>
      <c r="T428" s="602">
        <f t="shared" si="120"/>
        <v>1</v>
      </c>
      <c r="V428" s="492"/>
    </row>
    <row r="429" spans="2:22" s="284" customFormat="1" ht="64.900000000000006" customHeight="1">
      <c r="B429" s="608" t="s">
        <v>575</v>
      </c>
      <c r="C429" s="32" t="s">
        <v>576</v>
      </c>
      <c r="D429" s="163" t="s">
        <v>101</v>
      </c>
      <c r="E429" s="228"/>
      <c r="F429" s="60">
        <v>49548</v>
      </c>
      <c r="G429" s="247"/>
      <c r="I429" s="433">
        <v>4350.79</v>
      </c>
      <c r="J429" s="518">
        <f t="shared" si="111"/>
        <v>215572942.91999999</v>
      </c>
      <c r="L429" s="374"/>
      <c r="M429" s="592">
        <f t="shared" si="117"/>
        <v>0</v>
      </c>
      <c r="O429" s="374">
        <v>4349.57</v>
      </c>
      <c r="P429" s="582">
        <f t="shared" si="118"/>
        <v>215512494.35999998</v>
      </c>
      <c r="R429" s="390">
        <f t="shared" si="113"/>
        <v>4349.57</v>
      </c>
      <c r="S429" s="586">
        <f t="shared" si="119"/>
        <v>215512494.35999998</v>
      </c>
      <c r="T429" s="602">
        <f t="shared" si="120"/>
        <v>0.99971959115470987</v>
      </c>
      <c r="V429" s="492"/>
    </row>
    <row r="430" spans="2:22" s="284" customFormat="1" ht="64.900000000000006" customHeight="1">
      <c r="B430" s="608" t="s">
        <v>577</v>
      </c>
      <c r="C430" s="32" t="s">
        <v>578</v>
      </c>
      <c r="D430" s="163" t="s">
        <v>3</v>
      </c>
      <c r="E430" s="228"/>
      <c r="F430" s="60">
        <v>82622</v>
      </c>
      <c r="G430" s="247"/>
      <c r="I430" s="433">
        <v>200</v>
      </c>
      <c r="J430" s="518">
        <f t="shared" si="111"/>
        <v>16524400</v>
      </c>
      <c r="L430" s="374"/>
      <c r="M430" s="592">
        <f t="shared" si="117"/>
        <v>0</v>
      </c>
      <c r="O430" s="374">
        <v>200</v>
      </c>
      <c r="P430" s="582">
        <f t="shared" si="118"/>
        <v>16524400</v>
      </c>
      <c r="R430" s="390">
        <f t="shared" si="113"/>
        <v>200</v>
      </c>
      <c r="S430" s="586">
        <f t="shared" si="119"/>
        <v>16524400</v>
      </c>
      <c r="T430" s="602">
        <f t="shared" si="120"/>
        <v>1</v>
      </c>
      <c r="V430" s="492"/>
    </row>
    <row r="431" spans="2:22" s="284" customFormat="1" ht="64.900000000000006" customHeight="1">
      <c r="B431" s="608" t="s">
        <v>579</v>
      </c>
      <c r="C431" s="611" t="s">
        <v>580</v>
      </c>
      <c r="D431" s="163" t="s">
        <v>3</v>
      </c>
      <c r="E431" s="228"/>
      <c r="F431" s="60">
        <v>83006</v>
      </c>
      <c r="G431" s="247"/>
      <c r="I431" s="433">
        <v>427</v>
      </c>
      <c r="J431" s="518">
        <f t="shared" si="111"/>
        <v>35443562</v>
      </c>
      <c r="L431" s="374"/>
      <c r="M431" s="592">
        <f t="shared" si="117"/>
        <v>0</v>
      </c>
      <c r="O431" s="374">
        <v>254.19</v>
      </c>
      <c r="P431" s="582">
        <f t="shared" si="118"/>
        <v>21099295.140000001</v>
      </c>
      <c r="R431" s="390">
        <f t="shared" si="113"/>
        <v>254.19</v>
      </c>
      <c r="S431" s="586">
        <f t="shared" si="119"/>
        <v>21099295.140000001</v>
      </c>
      <c r="T431" s="602">
        <f t="shared" si="120"/>
        <v>0.59529274004683841</v>
      </c>
      <c r="V431" s="492"/>
    </row>
    <row r="432" spans="2:22" s="284" customFormat="1" ht="64.900000000000006" customHeight="1">
      <c r="B432" s="608" t="s">
        <v>581</v>
      </c>
      <c r="C432" s="611" t="s">
        <v>582</v>
      </c>
      <c r="D432" s="163" t="s">
        <v>3</v>
      </c>
      <c r="E432" s="228"/>
      <c r="F432" s="60">
        <v>23572</v>
      </c>
      <c r="G432" s="247"/>
      <c r="I432" s="433">
        <v>3500</v>
      </c>
      <c r="J432" s="518">
        <f t="shared" si="111"/>
        <v>82502000</v>
      </c>
      <c r="L432" s="374">
        <v>3499.9</v>
      </c>
      <c r="M432" s="592">
        <f t="shared" si="117"/>
        <v>82499642.799999997</v>
      </c>
      <c r="O432" s="374">
        <v>0</v>
      </c>
      <c r="P432" s="582">
        <f t="shared" si="118"/>
        <v>0</v>
      </c>
      <c r="R432" s="390">
        <f t="shared" si="113"/>
        <v>3499.9</v>
      </c>
      <c r="S432" s="586">
        <f t="shared" si="119"/>
        <v>82499642.799999997</v>
      </c>
      <c r="T432" s="602">
        <f t="shared" si="120"/>
        <v>0.99997142857142851</v>
      </c>
      <c r="V432" s="492"/>
    </row>
    <row r="433" spans="2:22" s="284" customFormat="1" ht="64.900000000000006" customHeight="1">
      <c r="B433" s="411" t="s">
        <v>583</v>
      </c>
      <c r="C433" s="611" t="s">
        <v>584</v>
      </c>
      <c r="D433" s="163" t="s">
        <v>117</v>
      </c>
      <c r="E433" s="228"/>
      <c r="F433" s="60">
        <v>955249</v>
      </c>
      <c r="G433" s="247"/>
      <c r="I433" s="433">
        <v>35</v>
      </c>
      <c r="J433" s="518">
        <f t="shared" si="111"/>
        <v>33433715</v>
      </c>
      <c r="L433" s="374"/>
      <c r="M433" s="592">
        <f t="shared" si="117"/>
        <v>0</v>
      </c>
      <c r="O433" s="374">
        <v>35</v>
      </c>
      <c r="P433" s="582">
        <f t="shared" si="118"/>
        <v>33433715</v>
      </c>
      <c r="R433" s="390">
        <f t="shared" si="113"/>
        <v>35</v>
      </c>
      <c r="S433" s="586">
        <f t="shared" si="119"/>
        <v>33433715</v>
      </c>
      <c r="T433" s="602">
        <f t="shared" si="120"/>
        <v>1</v>
      </c>
      <c r="V433" s="492"/>
    </row>
    <row r="434" spans="2:22" s="284" customFormat="1" ht="64.900000000000006" customHeight="1">
      <c r="B434" s="610" t="s">
        <v>585</v>
      </c>
      <c r="C434" s="611" t="s">
        <v>586</v>
      </c>
      <c r="D434" s="163" t="s">
        <v>101</v>
      </c>
      <c r="E434" s="228"/>
      <c r="F434" s="60">
        <v>521294</v>
      </c>
      <c r="G434" s="247"/>
      <c r="I434" s="433">
        <v>548.52</v>
      </c>
      <c r="J434" s="518">
        <f t="shared" si="111"/>
        <v>285940184.88</v>
      </c>
      <c r="L434" s="374"/>
      <c r="M434" s="592">
        <f t="shared" si="117"/>
        <v>0</v>
      </c>
      <c r="O434" s="374">
        <v>0</v>
      </c>
      <c r="P434" s="582">
        <f t="shared" si="118"/>
        <v>0</v>
      </c>
      <c r="R434" s="390">
        <f t="shared" si="113"/>
        <v>0</v>
      </c>
      <c r="S434" s="586">
        <f t="shared" si="119"/>
        <v>0</v>
      </c>
      <c r="T434" s="602">
        <f t="shared" si="120"/>
        <v>0</v>
      </c>
      <c r="V434" s="492"/>
    </row>
    <row r="435" spans="2:22" s="284" customFormat="1" ht="64.900000000000006" customHeight="1">
      <c r="B435" s="411" t="s">
        <v>587</v>
      </c>
      <c r="C435" s="611" t="s">
        <v>588</v>
      </c>
      <c r="D435" s="163" t="s">
        <v>101</v>
      </c>
      <c r="E435" s="228"/>
      <c r="F435" s="60">
        <v>849490</v>
      </c>
      <c r="G435" s="247"/>
      <c r="I435" s="433">
        <v>367.82</v>
      </c>
      <c r="J435" s="518">
        <f t="shared" si="111"/>
        <v>312459411.80000001</v>
      </c>
      <c r="L435" s="374"/>
      <c r="M435" s="592">
        <f t="shared" si="117"/>
        <v>0</v>
      </c>
      <c r="O435" s="374">
        <v>0</v>
      </c>
      <c r="P435" s="582">
        <f t="shared" si="118"/>
        <v>0</v>
      </c>
      <c r="R435" s="390">
        <f t="shared" si="113"/>
        <v>0</v>
      </c>
      <c r="S435" s="586">
        <f t="shared" si="119"/>
        <v>0</v>
      </c>
      <c r="T435" s="602">
        <f t="shared" si="120"/>
        <v>0</v>
      </c>
      <c r="V435" s="492"/>
    </row>
    <row r="436" spans="2:22" s="284" customFormat="1" ht="60" customHeight="1">
      <c r="B436" s="608" t="s">
        <v>589</v>
      </c>
      <c r="C436" s="611" t="s">
        <v>590</v>
      </c>
      <c r="D436" s="413" t="s">
        <v>3</v>
      </c>
      <c r="E436" s="414"/>
      <c r="F436" s="415">
        <v>66331</v>
      </c>
      <c r="G436" s="416"/>
      <c r="I436" s="434">
        <v>2633.86</v>
      </c>
      <c r="J436" s="518">
        <f t="shared" si="111"/>
        <v>174706567.66</v>
      </c>
      <c r="L436" s="390"/>
      <c r="M436" s="592">
        <f>+L436*F436</f>
        <v>0</v>
      </c>
      <c r="O436" s="390">
        <v>2633.86</v>
      </c>
      <c r="P436" s="607">
        <f>+O436*F436</f>
        <v>174706567.66</v>
      </c>
      <c r="R436" s="390">
        <f>+L436+O436</f>
        <v>2633.86</v>
      </c>
      <c r="S436" s="586">
        <f>+R436*F436</f>
        <v>174706567.66</v>
      </c>
      <c r="T436" s="606">
        <f>+S436/J436</f>
        <v>1</v>
      </c>
      <c r="V436" s="492"/>
    </row>
    <row r="437" spans="2:22" s="284" customFormat="1" ht="60" customHeight="1">
      <c r="B437" s="100" t="s">
        <v>630</v>
      </c>
      <c r="C437" s="165" t="s">
        <v>635</v>
      </c>
      <c r="D437" s="163" t="s">
        <v>466</v>
      </c>
      <c r="E437" s="228"/>
      <c r="F437" s="60">
        <v>24982567</v>
      </c>
      <c r="G437" s="247"/>
      <c r="I437" s="433">
        <v>2</v>
      </c>
      <c r="J437" s="96">
        <f t="shared" si="111"/>
        <v>49965134</v>
      </c>
      <c r="L437" s="374">
        <v>2</v>
      </c>
      <c r="M437" s="592">
        <f t="shared" ref="M437:M442" si="121">+L437*F437</f>
        <v>49965134</v>
      </c>
      <c r="O437" s="374">
        <v>0</v>
      </c>
      <c r="P437" s="607">
        <f t="shared" ref="P437:P442" si="122">+O437*F437</f>
        <v>0</v>
      </c>
      <c r="R437" s="390">
        <f t="shared" ref="R437:R442" si="123">+L437+O437</f>
        <v>2</v>
      </c>
      <c r="S437" s="586">
        <f t="shared" ref="S437:S442" si="124">+R437*F437</f>
        <v>49965134</v>
      </c>
      <c r="T437" s="606">
        <f t="shared" ref="T437:T442" si="125">+S437/J437</f>
        <v>1</v>
      </c>
      <c r="V437" s="492"/>
    </row>
    <row r="438" spans="2:22" s="284" customFormat="1" ht="60" customHeight="1">
      <c r="B438" s="100" t="s">
        <v>631</v>
      </c>
      <c r="C438" s="165" t="s">
        <v>636</v>
      </c>
      <c r="D438" s="163" t="s">
        <v>466</v>
      </c>
      <c r="E438" s="228"/>
      <c r="F438" s="60">
        <v>4957525</v>
      </c>
      <c r="G438" s="247"/>
      <c r="I438" s="433">
        <v>20</v>
      </c>
      <c r="J438" s="96">
        <f t="shared" si="111"/>
        <v>99150500</v>
      </c>
      <c r="L438" s="374">
        <v>20</v>
      </c>
      <c r="M438" s="592">
        <f t="shared" si="121"/>
        <v>99150500</v>
      </c>
      <c r="O438" s="374">
        <v>0</v>
      </c>
      <c r="P438" s="607">
        <f t="shared" si="122"/>
        <v>0</v>
      </c>
      <c r="R438" s="390">
        <f t="shared" si="123"/>
        <v>20</v>
      </c>
      <c r="S438" s="586">
        <f t="shared" si="124"/>
        <v>99150500</v>
      </c>
      <c r="T438" s="606">
        <f t="shared" si="125"/>
        <v>1</v>
      </c>
      <c r="V438" s="492"/>
    </row>
    <row r="439" spans="2:22" s="284" customFormat="1" ht="60" customHeight="1">
      <c r="B439" s="100" t="s">
        <v>632</v>
      </c>
      <c r="C439" s="165" t="s">
        <v>637</v>
      </c>
      <c r="D439" s="163" t="s">
        <v>466</v>
      </c>
      <c r="E439" s="228"/>
      <c r="F439" s="60">
        <v>3551442</v>
      </c>
      <c r="G439" s="247"/>
      <c r="I439" s="433">
        <v>6</v>
      </c>
      <c r="J439" s="96">
        <f t="shared" si="111"/>
        <v>21308652</v>
      </c>
      <c r="L439" s="374">
        <v>6</v>
      </c>
      <c r="M439" s="592">
        <f t="shared" si="121"/>
        <v>21308652</v>
      </c>
      <c r="O439" s="374">
        <v>0</v>
      </c>
      <c r="P439" s="607">
        <f t="shared" si="122"/>
        <v>0</v>
      </c>
      <c r="R439" s="390">
        <f t="shared" si="123"/>
        <v>6</v>
      </c>
      <c r="S439" s="586">
        <f t="shared" si="124"/>
        <v>21308652</v>
      </c>
      <c r="T439" s="606">
        <f t="shared" si="125"/>
        <v>1</v>
      </c>
      <c r="V439" s="492"/>
    </row>
    <row r="440" spans="2:22" s="284" customFormat="1" ht="60" customHeight="1">
      <c r="B440" s="100" t="s">
        <v>633</v>
      </c>
      <c r="C440" s="165" t="s">
        <v>638</v>
      </c>
      <c r="D440" s="163" t="s">
        <v>466</v>
      </c>
      <c r="E440" s="228"/>
      <c r="F440" s="60">
        <v>5713725</v>
      </c>
      <c r="G440" s="247"/>
      <c r="I440" s="433">
        <v>1</v>
      </c>
      <c r="J440" s="96">
        <f t="shared" si="111"/>
        <v>5713725</v>
      </c>
      <c r="L440" s="374">
        <v>1</v>
      </c>
      <c r="M440" s="592">
        <f t="shared" si="121"/>
        <v>5713725</v>
      </c>
      <c r="O440" s="374">
        <v>0</v>
      </c>
      <c r="P440" s="607">
        <f t="shared" si="122"/>
        <v>0</v>
      </c>
      <c r="R440" s="390">
        <f t="shared" si="123"/>
        <v>1</v>
      </c>
      <c r="S440" s="586">
        <f t="shared" si="124"/>
        <v>5713725</v>
      </c>
      <c r="T440" s="606">
        <f t="shared" si="125"/>
        <v>1</v>
      </c>
      <c r="V440" s="492"/>
    </row>
    <row r="441" spans="2:22" s="284" customFormat="1" ht="60" customHeight="1">
      <c r="B441" s="100" t="s">
        <v>633</v>
      </c>
      <c r="C441" s="165" t="s">
        <v>639</v>
      </c>
      <c r="D441" s="163" t="s">
        <v>466</v>
      </c>
      <c r="E441" s="228"/>
      <c r="F441" s="60">
        <v>5244104</v>
      </c>
      <c r="G441" s="247"/>
      <c r="I441" s="433">
        <v>1</v>
      </c>
      <c r="J441" s="96">
        <f t="shared" si="111"/>
        <v>5244104</v>
      </c>
      <c r="L441" s="374">
        <v>1</v>
      </c>
      <c r="M441" s="592">
        <f t="shared" si="121"/>
        <v>5244104</v>
      </c>
      <c r="O441" s="374">
        <v>0</v>
      </c>
      <c r="P441" s="607">
        <f t="shared" si="122"/>
        <v>0</v>
      </c>
      <c r="R441" s="390">
        <f t="shared" si="123"/>
        <v>1</v>
      </c>
      <c r="S441" s="586">
        <f t="shared" si="124"/>
        <v>5244104</v>
      </c>
      <c r="T441" s="606">
        <f t="shared" si="125"/>
        <v>1</v>
      </c>
      <c r="V441" s="492"/>
    </row>
    <row r="442" spans="2:22" s="284" customFormat="1" ht="60" customHeight="1" thickBot="1">
      <c r="B442" s="204" t="s">
        <v>634</v>
      </c>
      <c r="C442" s="195" t="s">
        <v>640</v>
      </c>
      <c r="D442" s="250" t="s">
        <v>466</v>
      </c>
      <c r="E442" s="235"/>
      <c r="F442" s="82">
        <v>11413478</v>
      </c>
      <c r="G442" s="251"/>
      <c r="I442" s="435">
        <v>1</v>
      </c>
      <c r="J442" s="97">
        <f t="shared" si="111"/>
        <v>11413478</v>
      </c>
      <c r="L442" s="375"/>
      <c r="M442" s="593">
        <f t="shared" si="121"/>
        <v>0</v>
      </c>
      <c r="O442" s="375">
        <v>0</v>
      </c>
      <c r="P442" s="583">
        <f t="shared" si="122"/>
        <v>0</v>
      </c>
      <c r="R442" s="375">
        <f t="shared" si="123"/>
        <v>0</v>
      </c>
      <c r="S442" s="587">
        <f t="shared" si="124"/>
        <v>0</v>
      </c>
      <c r="T442" s="603">
        <f t="shared" si="125"/>
        <v>0</v>
      </c>
      <c r="V442" s="492"/>
    </row>
    <row r="443" spans="2:22" ht="12" customHeight="1">
      <c r="B443" s="121"/>
      <c r="C443" s="122"/>
      <c r="D443" s="121"/>
      <c r="E443" s="30"/>
      <c r="F443" s="123"/>
      <c r="G443" s="112"/>
      <c r="I443" s="124"/>
      <c r="J443" s="116"/>
      <c r="L443" s="41"/>
      <c r="M443" s="119"/>
      <c r="O443" s="114"/>
      <c r="P443" s="120"/>
      <c r="R443" s="125"/>
      <c r="S443" s="120"/>
      <c r="T443" s="53"/>
    </row>
    <row r="444" spans="2:22" ht="8.4499999999999993" customHeight="1" thickBot="1">
      <c r="G444" s="126"/>
    </row>
    <row r="445" spans="2:22" ht="39" customHeight="1" thickBot="1">
      <c r="C445" s="735" t="s">
        <v>379</v>
      </c>
      <c r="D445" s="735"/>
      <c r="E445" s="735"/>
      <c r="F445" s="736"/>
      <c r="G445" s="184">
        <f>+G25+G29+G52+G73+G100+G110+G120+G136+G149+G159+G166+G276+G297</f>
        <v>24035028212.30444</v>
      </c>
      <c r="H445" s="176"/>
      <c r="I445" s="176"/>
      <c r="J445" s="184">
        <f>+J25+J29+J52+J73+J100+J110+J120+J136+J149+J159+J166+J276+J297+J372</f>
        <v>26624639041.384438</v>
      </c>
      <c r="K445" s="35"/>
      <c r="M445" s="489">
        <f>+ROUND((M25+M29+M52+M73+M100+M110+M120+M136+M149+M159+M166+M276+M297+M372),2)</f>
        <v>681930602.58000004</v>
      </c>
      <c r="N445" s="176"/>
      <c r="O445" s="176"/>
      <c r="P445" s="483">
        <f>+ROUND((P25+P29+P52+P73+P100+P110+P120+P136+P149+P159+P166+P276+P297+P372),1)</f>
        <v>24037332630.700001</v>
      </c>
      <c r="Q445" s="176"/>
      <c r="R445" s="177"/>
      <c r="S445" s="184">
        <f>+ROUND((S25+S29+S52+S73+S100+S110+S120+S136+S149+S159+S166+S276+S297+S372),1)</f>
        <v>24719263233.299999</v>
      </c>
      <c r="T445" s="182">
        <f>+S445/J445</f>
        <v>0.92843561916002737</v>
      </c>
      <c r="V445" s="495">
        <f>+S445-J445</f>
        <v>-1905375808.0844383</v>
      </c>
    </row>
    <row r="446" spans="2:22" ht="14.25" customHeight="1" thickBot="1">
      <c r="C446" s="176"/>
      <c r="D446" s="176"/>
      <c r="E446" s="176"/>
      <c r="F446" s="176"/>
      <c r="G446" s="185"/>
      <c r="H446" s="176"/>
      <c r="I446" s="176"/>
      <c r="J446" s="177"/>
      <c r="M446" s="178"/>
      <c r="N446" s="176"/>
      <c r="O446" s="176"/>
      <c r="P446" s="179"/>
      <c r="Q446" s="176"/>
      <c r="R446" s="177"/>
      <c r="S446" s="439"/>
      <c r="T446" s="45"/>
    </row>
    <row r="447" spans="2:22" ht="36" customHeight="1" thickBot="1">
      <c r="C447" s="735" t="s">
        <v>380</v>
      </c>
      <c r="D447" s="735"/>
      <c r="E447" s="735"/>
      <c r="F447" s="187">
        <v>0.28999999999999998</v>
      </c>
      <c r="G447" s="186">
        <f>+$F$447*G445</f>
        <v>6970158181.5682869</v>
      </c>
      <c r="H447" s="176"/>
      <c r="I447" s="176"/>
      <c r="J447" s="186">
        <f>+$F$447*J445</f>
        <v>7721145322.0014868</v>
      </c>
      <c r="M447" s="489">
        <f>+ROUND(($F$447*M445),2)</f>
        <v>197759874.75</v>
      </c>
      <c r="N447" s="176"/>
      <c r="O447" s="176"/>
      <c r="P447" s="184">
        <f>+ROUND(($F$447*P445),1)</f>
        <v>6970826462.8999996</v>
      </c>
      <c r="Q447" s="176"/>
      <c r="R447" s="177"/>
      <c r="S447" s="184">
        <f>+ROUND(($F$447*S445),1)</f>
        <v>7168586337.6999998</v>
      </c>
      <c r="T447" s="38"/>
    </row>
    <row r="448" spans="2:22" ht="12.6" customHeight="1" thickBot="1">
      <c r="C448" s="378"/>
      <c r="D448" s="378"/>
      <c r="E448" s="378"/>
      <c r="F448" s="436"/>
      <c r="G448" s="437"/>
      <c r="H448" s="176"/>
      <c r="I448" s="176"/>
      <c r="J448" s="437"/>
      <c r="M448" s="438"/>
      <c r="N448" s="176"/>
      <c r="O448" s="176"/>
      <c r="P448" s="439"/>
      <c r="Q448" s="176"/>
      <c r="R448" s="181"/>
      <c r="S448" s="439"/>
      <c r="T448" s="64"/>
    </row>
    <row r="449" spans="3:22" ht="41.25" customHeight="1" thickBot="1">
      <c r="C449" s="735" t="s">
        <v>381</v>
      </c>
      <c r="D449" s="735"/>
      <c r="E449" s="735"/>
      <c r="F449" s="188">
        <v>0.21</v>
      </c>
      <c r="G449" s="186">
        <f>+$F$449*G445</f>
        <v>5047355924.5839319</v>
      </c>
      <c r="H449" s="176"/>
      <c r="I449" s="176"/>
      <c r="J449" s="186">
        <f>+$F$449*J445</f>
        <v>5591174198.690732</v>
      </c>
      <c r="M449" s="489">
        <f>+ROUND(($F$449*M445),2)</f>
        <v>143205426.53999999</v>
      </c>
      <c r="N449" s="176"/>
      <c r="O449" s="176"/>
      <c r="P449" s="184">
        <f>+ROUND(($F$449*P445),1)</f>
        <v>5047839852.3999996</v>
      </c>
      <c r="Q449" s="176"/>
      <c r="R449" s="177"/>
      <c r="S449" s="184">
        <f>+ROUND(($F$449*S445),1)</f>
        <v>5191045279</v>
      </c>
      <c r="T449" s="38"/>
    </row>
    <row r="450" spans="3:22" ht="13.9" customHeight="1" thickBot="1">
      <c r="C450" s="378"/>
      <c r="D450" s="378"/>
      <c r="E450" s="378"/>
      <c r="F450" s="188"/>
      <c r="G450" s="437"/>
      <c r="H450" s="176"/>
      <c r="I450" s="176"/>
      <c r="J450" s="437"/>
      <c r="M450" s="490"/>
      <c r="N450" s="176"/>
      <c r="O450" s="176"/>
      <c r="P450" s="439"/>
      <c r="Q450" s="176"/>
      <c r="R450" s="181"/>
      <c r="S450" s="439"/>
      <c r="T450" s="64"/>
    </row>
    <row r="451" spans="3:22" ht="42" customHeight="1" thickBot="1">
      <c r="C451" s="735" t="s">
        <v>382</v>
      </c>
      <c r="D451" s="735"/>
      <c r="E451" s="735"/>
      <c r="F451" s="188">
        <v>0.03</v>
      </c>
      <c r="G451" s="186">
        <f>+$F$451*G445</f>
        <v>721050846.36913311</v>
      </c>
      <c r="H451" s="176"/>
      <c r="I451" s="176"/>
      <c r="J451" s="186">
        <f>+$F$451*J445</f>
        <v>798739171.24153304</v>
      </c>
      <c r="M451" s="489">
        <f>+ROUND(($F$451*M445),2)</f>
        <v>20457918.079999998</v>
      </c>
      <c r="N451" s="176"/>
      <c r="O451" s="176"/>
      <c r="P451" s="184">
        <f>+ROUND(($F$451*P445),1)</f>
        <v>721119978.89999998</v>
      </c>
      <c r="Q451" s="176"/>
      <c r="R451" s="177"/>
      <c r="S451" s="184">
        <f>+ROUND(($F$451*S445),1)</f>
        <v>741577897</v>
      </c>
      <c r="T451" s="38"/>
    </row>
    <row r="452" spans="3:22" ht="14.45" customHeight="1" thickBot="1">
      <c r="C452" s="378"/>
      <c r="D452" s="378"/>
      <c r="E452" s="378"/>
      <c r="F452" s="442"/>
      <c r="G452" s="437"/>
      <c r="H452" s="176"/>
      <c r="I452" s="176"/>
      <c r="J452" s="437"/>
      <c r="M452" s="490"/>
      <c r="N452" s="176"/>
      <c r="O452" s="176"/>
      <c r="P452" s="439"/>
      <c r="Q452" s="176"/>
      <c r="R452" s="177"/>
      <c r="S452" s="439"/>
      <c r="T452" s="64"/>
    </row>
    <row r="453" spans="3:22" ht="39" customHeight="1" thickBot="1">
      <c r="C453" s="735" t="s">
        <v>383</v>
      </c>
      <c r="D453" s="735"/>
      <c r="E453" s="735"/>
      <c r="F453" s="188">
        <v>0.05</v>
      </c>
      <c r="G453" s="186">
        <f>+$F$453*G445</f>
        <v>1201751410.615222</v>
      </c>
      <c r="H453" s="176"/>
      <c r="I453" s="176"/>
      <c r="J453" s="186">
        <f>+$F$453*J445</f>
        <v>1331231952.069222</v>
      </c>
      <c r="M453" s="489">
        <f>+ROUND(($F$453*M445),2)</f>
        <v>34096530.130000003</v>
      </c>
      <c r="N453" s="176"/>
      <c r="O453" s="176"/>
      <c r="P453" s="184">
        <f>+ROUND(($F$453*P445),1)</f>
        <v>1201866631.5</v>
      </c>
      <c r="Q453" s="176"/>
      <c r="R453" s="177"/>
      <c r="S453" s="184">
        <f>+ROUND(($F$453*S445),1)</f>
        <v>1235963161.7</v>
      </c>
      <c r="T453" s="38"/>
    </row>
    <row r="454" spans="3:22" ht="19.149999999999999" customHeight="1" thickBot="1">
      <c r="C454" s="378"/>
      <c r="D454" s="378"/>
      <c r="E454" s="378"/>
      <c r="F454" s="442"/>
      <c r="G454" s="437"/>
      <c r="H454" s="176"/>
      <c r="I454" s="176"/>
      <c r="J454" s="437"/>
      <c r="M454" s="440"/>
      <c r="N454" s="176"/>
      <c r="O454" s="176"/>
      <c r="P454" s="441"/>
      <c r="Q454" s="176"/>
      <c r="R454" s="177"/>
      <c r="S454" s="441"/>
      <c r="T454" s="53"/>
    </row>
    <row r="455" spans="3:22" ht="36" customHeight="1" thickBot="1">
      <c r="C455" s="735" t="s">
        <v>384</v>
      </c>
      <c r="D455" s="735"/>
      <c r="E455" s="735"/>
      <c r="F455" s="736"/>
      <c r="G455" s="186">
        <v>1603710214</v>
      </c>
      <c r="H455" s="176"/>
      <c r="I455" s="176"/>
      <c r="J455" s="186">
        <v>1603710214</v>
      </c>
      <c r="M455" s="443"/>
      <c r="N455" s="176"/>
      <c r="O455" s="176"/>
      <c r="P455" s="180"/>
      <c r="Q455" s="176"/>
      <c r="R455" s="177"/>
      <c r="S455" s="181"/>
      <c r="T455" s="51"/>
    </row>
    <row r="456" spans="3:22" ht="19.149999999999999" customHeight="1" thickBot="1">
      <c r="C456" s="378"/>
      <c r="D456" s="378"/>
      <c r="E456" s="378"/>
      <c r="F456" s="378"/>
      <c r="G456" s="437"/>
      <c r="H456" s="176"/>
      <c r="I456" s="176"/>
      <c r="J456" s="437"/>
      <c r="M456" s="443"/>
      <c r="N456" s="176"/>
      <c r="O456" s="176"/>
      <c r="P456" s="180"/>
      <c r="Q456" s="176"/>
      <c r="R456" s="177"/>
      <c r="S456" s="181"/>
      <c r="T456" s="51"/>
    </row>
    <row r="457" spans="3:22" ht="36" customHeight="1" thickBot="1">
      <c r="C457" s="735" t="s">
        <v>385</v>
      </c>
      <c r="D457" s="735"/>
      <c r="E457" s="735"/>
      <c r="F457" s="736"/>
      <c r="G457" s="186">
        <f>G445+G447</f>
        <v>31005186393.872726</v>
      </c>
      <c r="H457" s="176"/>
      <c r="I457" s="176"/>
      <c r="J457" s="186">
        <f>+J445+J447</f>
        <v>34345784363.385925</v>
      </c>
      <c r="M457" s="50"/>
      <c r="P457" s="46"/>
      <c r="S457" s="36"/>
      <c r="T457" s="46"/>
    </row>
    <row r="458" spans="3:22" ht="22.15" customHeight="1" thickBot="1">
      <c r="C458" s="378"/>
      <c r="D458" s="378"/>
      <c r="E458" s="378"/>
      <c r="F458" s="378"/>
      <c r="G458" s="437"/>
      <c r="H458" s="176"/>
      <c r="I458" s="176"/>
      <c r="J458" s="437"/>
      <c r="M458" s="50"/>
      <c r="P458" s="46"/>
      <c r="S458" s="36"/>
      <c r="T458" s="46"/>
    </row>
    <row r="459" spans="3:22" ht="36" customHeight="1" thickBot="1">
      <c r="C459" s="735" t="s">
        <v>386</v>
      </c>
      <c r="D459" s="735"/>
      <c r="E459" s="735"/>
      <c r="F459" s="736"/>
      <c r="G459" s="186">
        <f>+G457+G455</f>
        <v>32608896607.872726</v>
      </c>
      <c r="H459" s="176"/>
      <c r="I459" s="176"/>
      <c r="J459" s="186">
        <f>+J457+J455</f>
        <v>35949494577.385925</v>
      </c>
      <c r="M459" s="50"/>
      <c r="P459" s="46"/>
      <c r="S459" s="36"/>
      <c r="T459" s="46"/>
    </row>
    <row r="460" spans="3:22" ht="19.5" customHeight="1" thickBot="1">
      <c r="D460" s="193"/>
      <c r="E460" s="193"/>
      <c r="F460" s="193"/>
      <c r="G460" s="49"/>
      <c r="J460" s="48"/>
      <c r="M460" s="47"/>
      <c r="P460" s="46"/>
      <c r="S460" s="36"/>
      <c r="T460" s="46"/>
    </row>
    <row r="461" spans="3:22" ht="34.5" customHeight="1" thickBot="1">
      <c r="I461" s="737" t="s">
        <v>387</v>
      </c>
      <c r="J461" s="737"/>
      <c r="K461" s="737"/>
      <c r="L461" s="738"/>
      <c r="M461" s="506">
        <f>+M445+M447</f>
        <v>879690477.33000004</v>
      </c>
      <c r="P461" s="483">
        <f>ROUND((+P445+P447),1)</f>
        <v>31008159093.599998</v>
      </c>
      <c r="Q461" s="40"/>
      <c r="R461" s="43"/>
      <c r="S461" s="483">
        <f>ROUND((+S445+S447),1)</f>
        <v>31887849571</v>
      </c>
      <c r="T461" s="38"/>
    </row>
    <row r="462" spans="3:22" ht="12" customHeight="1" thickBot="1">
      <c r="I462" s="176"/>
      <c r="J462" s="189"/>
      <c r="K462" s="190"/>
      <c r="L462" s="466"/>
      <c r="M462" s="173"/>
      <c r="P462" s="174"/>
      <c r="Q462" s="40"/>
      <c r="R462" s="43"/>
      <c r="S462" s="175"/>
      <c r="T462" s="45"/>
    </row>
    <row r="463" spans="3:22" ht="36.6" customHeight="1" thickBot="1">
      <c r="C463" s="505"/>
      <c r="I463" s="737" t="s">
        <v>388</v>
      </c>
      <c r="J463" s="737"/>
      <c r="K463" s="737"/>
      <c r="L463" s="738"/>
      <c r="M463" s="506">
        <v>0</v>
      </c>
      <c r="N463" s="484"/>
      <c r="O463" s="484"/>
      <c r="P463" s="506">
        <f>+ROUND((P461*10%),1)+185390309.99</f>
        <v>3286206219.3900003</v>
      </c>
      <c r="Q463" s="40"/>
      <c r="R463" s="43"/>
      <c r="S463" s="506">
        <f>+P463</f>
        <v>3286206219.3900003</v>
      </c>
      <c r="T463" s="38"/>
      <c r="V463" s="564">
        <f>+I18</f>
        <v>0</v>
      </c>
    </row>
    <row r="464" spans="3:22" ht="18" customHeight="1">
      <c r="C464" s="44"/>
      <c r="D464" s="44"/>
      <c r="I464" s="176"/>
      <c r="J464" s="189"/>
      <c r="K464" s="190"/>
      <c r="L464" s="458"/>
      <c r="M464" s="42"/>
      <c r="P464" s="41"/>
      <c r="Q464" s="40"/>
      <c r="R464" s="43"/>
      <c r="S464" s="42"/>
      <c r="T464" s="41"/>
    </row>
    <row r="465" spans="3:23" ht="37.9" customHeight="1" thickBot="1">
      <c r="C465" s="44"/>
      <c r="D465" s="44"/>
      <c r="I465" s="176"/>
      <c r="J465" s="189"/>
      <c r="K465" s="190"/>
      <c r="L465" s="458"/>
      <c r="M465" s="42"/>
      <c r="P465" s="41"/>
      <c r="Q465" s="40"/>
      <c r="R465" s="43"/>
      <c r="S465" s="42"/>
      <c r="T465" s="41"/>
    </row>
    <row r="466" spans="3:23" ht="40.5" customHeight="1" thickBot="1">
      <c r="C466" s="508"/>
      <c r="I466" s="737" t="s">
        <v>389</v>
      </c>
      <c r="J466" s="737"/>
      <c r="K466" s="737"/>
      <c r="L466" s="738"/>
      <c r="M466" s="506">
        <f>+ROUND((M461-M463),2)</f>
        <v>879690477.33000004</v>
      </c>
      <c r="N466" s="484"/>
      <c r="O466" s="485" t="s">
        <v>390</v>
      </c>
      <c r="P466" s="483">
        <f>+ROUND((P461-P463),1)</f>
        <v>27721952874.200001</v>
      </c>
      <c r="Q466" s="40"/>
      <c r="R466" s="39" t="s">
        <v>391</v>
      </c>
      <c r="S466" s="483">
        <f>+ROUND((S461-S463),1)</f>
        <v>28601643351.599998</v>
      </c>
      <c r="T466" s="38"/>
      <c r="V466" s="599">
        <f>+I14</f>
        <v>3100518639.3872728</v>
      </c>
      <c r="W466" s="507">
        <f>+V466-P463</f>
        <v>-185687580.00272751</v>
      </c>
    </row>
    <row r="467" spans="3:23" ht="33" customHeight="1">
      <c r="C467" s="507"/>
      <c r="S467" s="37"/>
    </row>
    <row r="468" spans="3:23" ht="93.6" customHeight="1">
      <c r="C468" s="507"/>
      <c r="S468" s="37"/>
    </row>
    <row r="469" spans="3:23" ht="35.450000000000003" customHeight="1">
      <c r="L469" s="33"/>
      <c r="M469" s="33"/>
      <c r="R469" s="33"/>
      <c r="S469" s="33"/>
      <c r="T469" s="33"/>
    </row>
    <row r="470" spans="3:23" ht="30" customHeight="1">
      <c r="C470" s="569" t="s">
        <v>528</v>
      </c>
      <c r="D470" s="570"/>
      <c r="E470" s="930" t="s">
        <v>529</v>
      </c>
      <c r="F470" s="930"/>
      <c r="G470" s="930"/>
      <c r="H470" s="930"/>
      <c r="I470" s="930"/>
      <c r="J470" s="930"/>
      <c r="K470" s="568"/>
      <c r="L470" s="568"/>
      <c r="M470" s="838" t="s">
        <v>520</v>
      </c>
      <c r="N470" s="838"/>
      <c r="O470" s="838"/>
      <c r="P470" s="838"/>
      <c r="Q470" s="838"/>
      <c r="R470" s="838"/>
      <c r="S470" s="81"/>
      <c r="T470" s="81"/>
      <c r="U470" s="81"/>
      <c r="V470" s="81"/>
    </row>
    <row r="471" spans="3:23" ht="32.450000000000003" customHeight="1">
      <c r="C471" s="502" t="s">
        <v>517</v>
      </c>
      <c r="D471" s="487"/>
      <c r="E471" s="732" t="s">
        <v>512</v>
      </c>
      <c r="F471" s="732"/>
      <c r="G471" s="732"/>
      <c r="H471" s="732"/>
      <c r="I471" s="732"/>
      <c r="J471" s="732"/>
      <c r="K471" s="496"/>
      <c r="L471" s="496"/>
      <c r="M471" s="729" t="s">
        <v>521</v>
      </c>
      <c r="N471" s="729"/>
      <c r="O471" s="729"/>
      <c r="P471" s="729"/>
      <c r="Q471" s="729"/>
      <c r="R471" s="729"/>
      <c r="S471" s="81"/>
      <c r="T471" s="81"/>
      <c r="U471" s="81"/>
      <c r="V471" s="81"/>
    </row>
    <row r="472" spans="3:23" ht="33.6" customHeight="1">
      <c r="C472" s="502" t="s">
        <v>7</v>
      </c>
      <c r="D472" s="487"/>
      <c r="E472" s="732" t="s">
        <v>72</v>
      </c>
      <c r="F472" s="732"/>
      <c r="G472" s="732"/>
      <c r="H472" s="732"/>
      <c r="I472" s="732"/>
      <c r="J472" s="732"/>
      <c r="K472" s="496"/>
      <c r="L472" s="496"/>
      <c r="M472" s="729" t="s">
        <v>72</v>
      </c>
      <c r="N472" s="729"/>
      <c r="O472" s="729"/>
      <c r="P472" s="729"/>
      <c r="Q472" s="729"/>
      <c r="R472" s="729"/>
      <c r="S472" s="33"/>
      <c r="T472" s="33"/>
    </row>
    <row r="473" spans="3:23" ht="20.100000000000001" customHeight="1">
      <c r="K473" s="444"/>
      <c r="L473" s="446"/>
      <c r="M473" s="445"/>
      <c r="N473" s="444"/>
      <c r="O473" s="444"/>
      <c r="P473" s="446"/>
    </row>
    <row r="474" spans="3:23" ht="20.100000000000001" customHeight="1"/>
    <row r="475" spans="3:23" ht="20.100000000000001" customHeight="1"/>
    <row r="476" spans="3:23" ht="20.100000000000001" customHeight="1"/>
    <row r="477" spans="3:23" ht="20.100000000000001" customHeight="1"/>
    <row r="478" spans="3:23" ht="20.100000000000001" customHeight="1"/>
    <row r="479" spans="3:23" ht="20.100000000000001" customHeight="1"/>
    <row r="480" spans="3:23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  <row r="573" ht="20.100000000000001" customHeight="1"/>
    <row r="574" ht="20.100000000000001" customHeight="1"/>
    <row r="575" ht="20.100000000000001" customHeight="1"/>
    <row r="576" ht="20.100000000000001" customHeight="1"/>
    <row r="577" ht="20.100000000000001" customHeight="1"/>
    <row r="578" ht="20.100000000000001" customHeight="1"/>
    <row r="579" ht="20.100000000000001" customHeight="1"/>
    <row r="580" ht="20.100000000000001" customHeight="1"/>
    <row r="581" ht="20.100000000000001" customHeight="1"/>
    <row r="582" ht="20.100000000000001" customHeight="1"/>
    <row r="583" ht="20.100000000000001" customHeight="1"/>
    <row r="584" ht="20.100000000000001" customHeight="1"/>
    <row r="585" ht="20.100000000000001" customHeight="1"/>
    <row r="586" ht="20.100000000000001" customHeight="1"/>
    <row r="587" ht="20.100000000000001" customHeight="1"/>
    <row r="588" ht="20.100000000000001" customHeight="1"/>
    <row r="589" ht="20.100000000000001" customHeight="1"/>
    <row r="590" ht="20.100000000000001" customHeight="1"/>
    <row r="591" ht="20.100000000000001" customHeight="1"/>
    <row r="592" ht="20.100000000000001" customHeight="1"/>
    <row r="593" ht="20.100000000000001" customHeight="1"/>
    <row r="594" ht="20.100000000000001" customHeight="1"/>
    <row r="595" ht="20.100000000000001" customHeight="1"/>
    <row r="596" ht="20.100000000000001" customHeight="1"/>
    <row r="597" ht="20.100000000000001" customHeight="1"/>
    <row r="598" ht="20.100000000000001" customHeight="1"/>
    <row r="599" ht="20.100000000000001" customHeight="1"/>
    <row r="600" ht="20.100000000000001" customHeight="1"/>
    <row r="601" ht="20.100000000000001" customHeight="1"/>
    <row r="602" ht="20.100000000000001" customHeight="1"/>
    <row r="603" ht="20.100000000000001" customHeight="1"/>
    <row r="604" ht="20.100000000000001" customHeight="1"/>
    <row r="605" ht="20.100000000000001" customHeight="1"/>
    <row r="606" ht="20.100000000000001" customHeight="1"/>
    <row r="607" ht="20.100000000000001" customHeight="1"/>
    <row r="608" ht="20.100000000000001" customHeight="1"/>
    <row r="609" ht="20.100000000000001" customHeight="1"/>
    <row r="610" ht="20.100000000000001" customHeight="1"/>
    <row r="611" ht="20.100000000000001" customHeight="1"/>
  </sheetData>
  <mergeCells count="99">
    <mergeCell ref="E472:J472"/>
    <mergeCell ref="M472:R472"/>
    <mergeCell ref="E470:J470"/>
    <mergeCell ref="M470:R470"/>
    <mergeCell ref="E471:J471"/>
    <mergeCell ref="M471:R471"/>
    <mergeCell ref="I466:L466"/>
    <mergeCell ref="B372:F372"/>
    <mergeCell ref="C445:F445"/>
    <mergeCell ref="C447:E447"/>
    <mergeCell ref="C449:E449"/>
    <mergeCell ref="C451:E451"/>
    <mergeCell ref="C453:E453"/>
    <mergeCell ref="C455:F455"/>
    <mergeCell ref="C457:F457"/>
    <mergeCell ref="C459:F459"/>
    <mergeCell ref="I461:L461"/>
    <mergeCell ref="I463:L463"/>
    <mergeCell ref="B297:F297"/>
    <mergeCell ref="B136:F136"/>
    <mergeCell ref="B149:F149"/>
    <mergeCell ref="B166:F166"/>
    <mergeCell ref="B167:F167"/>
    <mergeCell ref="B168:F168"/>
    <mergeCell ref="B188:F188"/>
    <mergeCell ref="B229:F229"/>
    <mergeCell ref="B233:F233"/>
    <mergeCell ref="B234:F234"/>
    <mergeCell ref="B252:F252"/>
    <mergeCell ref="B276:F276"/>
    <mergeCell ref="B73:F73"/>
    <mergeCell ref="C18:D18"/>
    <mergeCell ref="F18:H18"/>
    <mergeCell ref="I18:L18"/>
    <mergeCell ref="C19:D19"/>
    <mergeCell ref="B21:G21"/>
    <mergeCell ref="I21:K21"/>
    <mergeCell ref="L21:M21"/>
    <mergeCell ref="O21:P21"/>
    <mergeCell ref="R21:T21"/>
    <mergeCell ref="B25:F25"/>
    <mergeCell ref="B29:F29"/>
    <mergeCell ref="B52:F52"/>
    <mergeCell ref="C17:D17"/>
    <mergeCell ref="F17:H17"/>
    <mergeCell ref="I17:L17"/>
    <mergeCell ref="M17:O17"/>
    <mergeCell ref="P17:T17"/>
    <mergeCell ref="F15:H15"/>
    <mergeCell ref="I15:L15"/>
    <mergeCell ref="M15:O15"/>
    <mergeCell ref="P15:T15"/>
    <mergeCell ref="C16:D16"/>
    <mergeCell ref="E16:H16"/>
    <mergeCell ref="I16:L16"/>
    <mergeCell ref="M16:O16"/>
    <mergeCell ref="P16:T16"/>
    <mergeCell ref="C13:D13"/>
    <mergeCell ref="I13:L13"/>
    <mergeCell ref="M13:O13"/>
    <mergeCell ref="P13:T13"/>
    <mergeCell ref="C14:D14"/>
    <mergeCell ref="F14:H14"/>
    <mergeCell ref="I14:L14"/>
    <mergeCell ref="M14:O14"/>
    <mergeCell ref="P14:T14"/>
    <mergeCell ref="C12:D12"/>
    <mergeCell ref="F12:H12"/>
    <mergeCell ref="I12:L12"/>
    <mergeCell ref="M12:O12"/>
    <mergeCell ref="P12:T12"/>
    <mergeCell ref="M10:O10"/>
    <mergeCell ref="P10:T10"/>
    <mergeCell ref="C11:D11"/>
    <mergeCell ref="F11:H11"/>
    <mergeCell ref="I11:L11"/>
    <mergeCell ref="M11:O11"/>
    <mergeCell ref="P11:T11"/>
    <mergeCell ref="E5:E6"/>
    <mergeCell ref="F5:H7"/>
    <mergeCell ref="I5:L7"/>
    <mergeCell ref="F10:H10"/>
    <mergeCell ref="I10:L10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</mergeCells>
  <dataValidations disablePrompts="1" count="1">
    <dataValidation type="whole" operator="greaterThan" allowBlank="1" showInputMessage="1" showErrorMessage="1" sqref="F127" xr:uid="{00000000-0002-0000-0300-000000000000}">
      <formula1>0</formula1>
    </dataValidation>
  </dataValidations>
  <printOptions horizontalCentered="1"/>
  <pageMargins left="0.27559055118110237" right="0.27559055118110237" top="0.59055118110236227" bottom="0.39370078740157483" header="0.31496062992125984" footer="0.31496062992125984"/>
  <pageSetup scale="25" orientation="landscape" r:id="rId1"/>
  <headerFooter>
    <oddFooter>&amp;R&amp;"-,Negrita"&amp;24&amp;P</oddFooter>
  </headerFooter>
  <rowBreaks count="17" manualBreakCount="17">
    <brk id="50" min="1" max="20" man="1"/>
    <brk id="71" min="1" max="20" man="1"/>
    <brk id="98" min="1" max="20" man="1"/>
    <brk id="127" min="1" max="20" man="1"/>
    <brk id="153" min="1" max="20" man="1"/>
    <brk id="179" min="1" max="20" man="1"/>
    <brk id="206" min="1" max="20" man="1"/>
    <brk id="235" min="1" max="20" man="1"/>
    <brk id="262" min="1" max="20" man="1"/>
    <brk id="288" min="1" max="20" man="1"/>
    <brk id="310" min="1" max="20" man="1"/>
    <brk id="333" min="1" max="20" man="1"/>
    <brk id="358" min="1" max="20" man="1"/>
    <brk id="385" min="1" max="20" man="1"/>
    <brk id="408" min="1" max="20" man="1"/>
    <brk id="431" min="1" max="20" man="1"/>
    <brk id="474" max="2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5" zoomScale="46" zoomScaleNormal="46" workbookViewId="0">
      <selection activeCell="AE46" sqref="AE46"/>
    </sheetView>
  </sheetViews>
  <sheetFormatPr baseColWidth="10"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A1:X605"/>
  <sheetViews>
    <sheetView view="pageBreakPreview" topLeftCell="A448" zoomScale="40" zoomScaleNormal="100" zoomScaleSheetLayoutView="40" workbookViewId="0">
      <selection activeCell="C464" sqref="C464:R466"/>
    </sheetView>
  </sheetViews>
  <sheetFormatPr baseColWidth="10" defaultColWidth="11.42578125" defaultRowHeight="23.25"/>
  <cols>
    <col min="1" max="1" width="1.5703125" style="33" customWidth="1"/>
    <col min="2" max="2" width="24.7109375" style="33" customWidth="1"/>
    <col min="3" max="3" width="135" style="33" customWidth="1"/>
    <col min="4" max="4" width="20.5703125" style="33" customWidth="1"/>
    <col min="5" max="5" width="17.42578125" style="33" customWidth="1"/>
    <col min="6" max="6" width="24.42578125" style="33" customWidth="1"/>
    <col min="7" max="7" width="37.7109375" style="33" customWidth="1"/>
    <col min="8" max="8" width="1.85546875" style="33" customWidth="1"/>
    <col min="9" max="9" width="26.7109375" style="33" customWidth="1"/>
    <col min="10" max="10" width="37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41.42578125" style="34" customWidth="1"/>
    <col min="17" max="17" width="2" style="33" customWidth="1"/>
    <col min="18" max="18" width="20.5703125" style="36" customWidth="1"/>
    <col min="19" max="19" width="38.42578125" style="35" customWidth="1"/>
    <col min="20" max="20" width="16" style="34" customWidth="1"/>
    <col min="21" max="21" width="1" style="33" customWidth="1"/>
    <col min="22" max="22" width="31.5703125" style="492" customWidth="1"/>
    <col min="23" max="23" width="31.7109375" style="33" customWidth="1"/>
    <col min="24" max="24" width="35.5703125" style="33" customWidth="1"/>
    <col min="25" max="16384" width="11.42578125" style="33"/>
  </cols>
  <sheetData>
    <row r="1" spans="1:20" ht="9.6" customHeight="1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931" t="s">
        <v>627</v>
      </c>
      <c r="Q5" s="932"/>
      <c r="R5" s="932"/>
      <c r="S5" s="932"/>
      <c r="T5" s="933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934" t="s">
        <v>600</v>
      </c>
      <c r="J8" s="935"/>
      <c r="K8" s="935"/>
      <c r="L8" s="936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+G453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867">
        <v>3340597969.5100002</v>
      </c>
      <c r="J11" s="868"/>
      <c r="K11" s="868"/>
      <c r="L11" s="869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+I10+I11</f>
        <v>35949494577.382729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10%*G451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867">
        <f>+P457</f>
        <v>2761251773.0999999</v>
      </c>
      <c r="J15" s="868"/>
      <c r="K15" s="868"/>
      <c r="L15" s="869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21:</v>
      </c>
      <c r="F16" s="771"/>
      <c r="G16" s="771"/>
      <c r="H16" s="771"/>
      <c r="I16" s="872">
        <f>+M457</f>
        <v>378723123</v>
      </c>
      <c r="J16" s="873"/>
      <c r="K16" s="873"/>
      <c r="L16" s="87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3139974896.0999999</v>
      </c>
      <c r="J17" s="783"/>
      <c r="K17" s="783"/>
      <c r="L17" s="784"/>
      <c r="M17" s="785" t="s">
        <v>77</v>
      </c>
      <c r="N17" s="785"/>
      <c r="O17" s="785"/>
      <c r="P17" s="788" t="s">
        <v>535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39456256.71272707</v>
      </c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599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6.45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11635851342.369999</v>
      </c>
      <c r="K29" s="176"/>
      <c r="L29" s="449"/>
      <c r="M29" s="52">
        <f>SUM(M30:M49)</f>
        <v>0</v>
      </c>
      <c r="N29" s="176"/>
      <c r="O29" s="263"/>
      <c r="P29" s="405">
        <f>SUM(P30:P49)</f>
        <v>11391456524.151855</v>
      </c>
      <c r="Q29" s="176"/>
      <c r="R29" s="396"/>
      <c r="S29" s="405">
        <f>SUM(S30:S49)</f>
        <v>11391456524.151855</v>
      </c>
      <c r="T29" s="367"/>
      <c r="V29" s="495">
        <f>+S29-J29</f>
        <v>-244394818.21814346</v>
      </c>
    </row>
    <row r="30" spans="1:22" ht="64.900000000000006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/>
      <c r="M30" s="491">
        <f>+(L30*F30)</f>
        <v>0</v>
      </c>
      <c r="N30" s="176"/>
      <c r="O30" s="218">
        <v>2409.6099999999997</v>
      </c>
      <c r="P30" s="219">
        <f t="shared" ref="P30:P49" si="1">+O30*F30</f>
        <v>2796578908.3399997</v>
      </c>
      <c r="Q30" s="176"/>
      <c r="R30" s="218">
        <f>+L30+O30</f>
        <v>2409.6099999999997</v>
      </c>
      <c r="S30" s="223">
        <f t="shared" ref="S30:S49" si="2">+R30*F30</f>
        <v>2796578908.3399997</v>
      </c>
      <c r="T30" s="203">
        <f>+S30/J30</f>
        <v>1.0000016600224266</v>
      </c>
    </row>
    <row r="31" spans="1:22" ht="64.900000000000006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2" ht="64.900000000000006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64.900000000000006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64.900000000000006" customHeight="1">
      <c r="B34" s="83">
        <v>2.5</v>
      </c>
      <c r="C34" s="165" t="s">
        <v>102</v>
      </c>
      <c r="D34" s="163" t="s">
        <v>4</v>
      </c>
      <c r="E34" s="228">
        <v>121.27620000000002</v>
      </c>
      <c r="F34" s="222">
        <v>824256</v>
      </c>
      <c r="G34" s="90">
        <f t="shared" si="0"/>
        <v>99962635.507200018</v>
      </c>
      <c r="H34" s="176"/>
      <c r="I34" s="517">
        <v>121.27620000000002</v>
      </c>
      <c r="J34" s="90">
        <f t="shared" si="4"/>
        <v>99962635.507200018</v>
      </c>
      <c r="K34" s="176"/>
      <c r="L34" s="347"/>
      <c r="M34" s="200">
        <f t="shared" si="3"/>
        <v>0</v>
      </c>
      <c r="N34" s="176"/>
      <c r="O34" s="218">
        <v>121.27619999999999</v>
      </c>
      <c r="P34" s="219">
        <f t="shared" si="1"/>
        <v>99962635.507199988</v>
      </c>
      <c r="Q34" s="176"/>
      <c r="R34" s="218">
        <f t="shared" si="5"/>
        <v>121.27619999999999</v>
      </c>
      <c r="S34" s="223">
        <f t="shared" si="2"/>
        <v>99962635.507199988</v>
      </c>
      <c r="T34" s="203">
        <f t="shared" si="6"/>
        <v>0.99999999999999967</v>
      </c>
    </row>
    <row r="35" spans="2:20" ht="64.900000000000006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64.900000000000006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471">
        <f t="shared" si="3"/>
        <v>0</v>
      </c>
      <c r="N36" s="176"/>
      <c r="O36" s="218">
        <v>698826.23999999999</v>
      </c>
      <c r="P36" s="219">
        <f t="shared" si="1"/>
        <v>1229235356.1600001</v>
      </c>
      <c r="Q36" s="176"/>
      <c r="R36" s="218">
        <f t="shared" si="5"/>
        <v>698826.23999999999</v>
      </c>
      <c r="S36" s="223">
        <f t="shared" si="2"/>
        <v>1229235356.1600001</v>
      </c>
      <c r="T36" s="203">
        <f t="shared" si="6"/>
        <v>0.99999980096916175</v>
      </c>
    </row>
    <row r="37" spans="2:20" ht="64.900000000000006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662202.09025104484</v>
      </c>
      <c r="J37" s="90">
        <f t="shared" si="4"/>
        <v>2695824709.4120035</v>
      </c>
      <c r="K37" s="176"/>
      <c r="L37" s="328"/>
      <c r="M37" s="471">
        <f t="shared" si="3"/>
        <v>0</v>
      </c>
      <c r="N37" s="176"/>
      <c r="O37" s="218">
        <v>662200.88000000012</v>
      </c>
      <c r="P37" s="200">
        <f t="shared" si="1"/>
        <v>2695819782.4800005</v>
      </c>
      <c r="Q37" s="176"/>
      <c r="R37" s="218">
        <f t="shared" si="5"/>
        <v>662200.88000000012</v>
      </c>
      <c r="S37" s="202">
        <f t="shared" si="2"/>
        <v>2695819782.4800005</v>
      </c>
      <c r="T37" s="203">
        <f t="shared" si="6"/>
        <v>0.99999817238413691</v>
      </c>
    </row>
    <row r="38" spans="2:20" ht="64.900000000000006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347"/>
      <c r="M38" s="471">
        <f t="shared" si="3"/>
        <v>0</v>
      </c>
      <c r="N38" s="176"/>
      <c r="O38" s="218">
        <v>15150.51</v>
      </c>
      <c r="P38" s="219">
        <f t="shared" si="1"/>
        <v>119643577.47</v>
      </c>
      <c r="Q38" s="176"/>
      <c r="R38" s="218">
        <f t="shared" si="5"/>
        <v>15150.51</v>
      </c>
      <c r="S38" s="223">
        <f t="shared" si="2"/>
        <v>119643577.47</v>
      </c>
      <c r="T38" s="203">
        <f t="shared" si="6"/>
        <v>0.50001683168316835</v>
      </c>
    </row>
    <row r="39" spans="2:20" ht="64.900000000000006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347"/>
      <c r="M39" s="549">
        <f t="shared" si="3"/>
        <v>0</v>
      </c>
      <c r="N39" s="176"/>
      <c r="O39" s="218">
        <v>153.66999999999999</v>
      </c>
      <c r="P39" s="219">
        <f t="shared" si="1"/>
        <v>81101801.219999999</v>
      </c>
      <c r="Q39" s="176"/>
      <c r="R39" s="218">
        <f t="shared" si="5"/>
        <v>153.66999999999999</v>
      </c>
      <c r="S39" s="223">
        <f t="shared" si="2"/>
        <v>81101801.219999999</v>
      </c>
      <c r="T39" s="203">
        <f t="shared" si="6"/>
        <v>0.99954468583322487</v>
      </c>
    </row>
    <row r="40" spans="2:20" ht="64.900000000000006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15270.5805</v>
      </c>
      <c r="J40" s="90">
        <f t="shared" si="4"/>
        <v>591307418.12100005</v>
      </c>
      <c r="K40" s="176"/>
      <c r="L40" s="347"/>
      <c r="M40" s="200">
        <f t="shared" si="3"/>
        <v>0</v>
      </c>
      <c r="N40" s="176"/>
      <c r="O40" s="218">
        <v>13974.600000000002</v>
      </c>
      <c r="P40" s="200">
        <f t="shared" si="1"/>
        <v>541124461.20000005</v>
      </c>
      <c r="Q40" s="176"/>
      <c r="R40" s="218">
        <f t="shared" si="5"/>
        <v>13974.600000000002</v>
      </c>
      <c r="S40" s="202">
        <f t="shared" si="2"/>
        <v>541124461.20000005</v>
      </c>
      <c r="T40" s="203">
        <f t="shared" si="6"/>
        <v>0.9151322046990944</v>
      </c>
    </row>
    <row r="41" spans="2:20" ht="64.900000000000006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203">
        <f t="shared" si="6"/>
        <v>0.87127615291600446</v>
      </c>
    </row>
    <row r="42" spans="2:20" ht="64.900000000000006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137.08000000000001</v>
      </c>
      <c r="J42" s="90">
        <f t="shared" si="4"/>
        <v>40047647.840000004</v>
      </c>
      <c r="K42" s="176"/>
      <c r="L42" s="347"/>
      <c r="M42" s="471">
        <f t="shared" si="3"/>
        <v>0</v>
      </c>
      <c r="N42" s="176"/>
      <c r="O42" s="218">
        <v>137.08000000000001</v>
      </c>
      <c r="P42" s="219">
        <f t="shared" si="1"/>
        <v>40047647.840000004</v>
      </c>
      <c r="Q42" s="176"/>
      <c r="R42" s="218">
        <f t="shared" si="5"/>
        <v>137.08000000000001</v>
      </c>
      <c r="S42" s="223">
        <f t="shared" si="2"/>
        <v>40047647.840000004</v>
      </c>
      <c r="T42" s="203">
        <f t="shared" si="6"/>
        <v>1</v>
      </c>
    </row>
    <row r="43" spans="2:20" ht="64.900000000000006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761.06999999999994</v>
      </c>
      <c r="J43" s="90">
        <f t="shared" si="4"/>
        <v>452920367.69999999</v>
      </c>
      <c r="K43" s="176"/>
      <c r="L43" s="347"/>
      <c r="M43" s="200">
        <f t="shared" si="3"/>
        <v>0</v>
      </c>
      <c r="N43" s="176"/>
      <c r="O43" s="276">
        <v>711.59999999999991</v>
      </c>
      <c r="P43" s="219">
        <f t="shared" si="1"/>
        <v>423480275.99999994</v>
      </c>
      <c r="Q43" s="176"/>
      <c r="R43" s="218">
        <f t="shared" si="5"/>
        <v>711.59999999999991</v>
      </c>
      <c r="S43" s="223">
        <f t="shared" si="2"/>
        <v>423480275.99999994</v>
      </c>
      <c r="T43" s="203">
        <f t="shared" si="6"/>
        <v>0.93499940872718657</v>
      </c>
    </row>
    <row r="44" spans="2:20" ht="64.900000000000006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64.900000000000006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40</v>
      </c>
      <c r="J45" s="90">
        <f t="shared" si="4"/>
        <v>85681200</v>
      </c>
      <c r="K45" s="176"/>
      <c r="L45" s="450"/>
      <c r="M45" s="200">
        <f t="shared" si="3"/>
        <v>0</v>
      </c>
      <c r="N45" s="176"/>
      <c r="O45" s="218">
        <v>40</v>
      </c>
      <c r="P45" s="219">
        <f t="shared" si="1"/>
        <v>85681200</v>
      </c>
      <c r="Q45" s="176"/>
      <c r="R45" s="218">
        <f t="shared" si="5"/>
        <v>40</v>
      </c>
      <c r="S45" s="223">
        <f t="shared" si="2"/>
        <v>85681200</v>
      </c>
      <c r="T45" s="203">
        <f t="shared" si="6"/>
        <v>1</v>
      </c>
    </row>
    <row r="46" spans="2:20" ht="64.900000000000006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/>
      <c r="M46" s="200">
        <f t="shared" si="3"/>
        <v>0</v>
      </c>
      <c r="N46" s="176"/>
      <c r="O46" s="218">
        <v>16</v>
      </c>
      <c r="P46" s="219">
        <f t="shared" si="1"/>
        <v>102893312</v>
      </c>
      <c r="Q46" s="176"/>
      <c r="R46" s="218">
        <f t="shared" si="5"/>
        <v>16</v>
      </c>
      <c r="S46" s="223">
        <f t="shared" si="2"/>
        <v>102893312</v>
      </c>
      <c r="T46" s="203">
        <f t="shared" si="6"/>
        <v>1</v>
      </c>
    </row>
    <row r="47" spans="2:20" ht="64.900000000000006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/>
      <c r="M47" s="200">
        <f t="shared" si="3"/>
        <v>0</v>
      </c>
      <c r="N47" s="176"/>
      <c r="O47" s="218">
        <v>240</v>
      </c>
      <c r="P47" s="219">
        <f t="shared" si="1"/>
        <v>50594160</v>
      </c>
      <c r="Q47" s="176"/>
      <c r="R47" s="218">
        <f t="shared" si="5"/>
        <v>240</v>
      </c>
      <c r="S47" s="223">
        <f t="shared" si="2"/>
        <v>50594160</v>
      </c>
      <c r="T47" s="203">
        <f t="shared" si="6"/>
        <v>1</v>
      </c>
    </row>
    <row r="48" spans="2:20" ht="64.900000000000006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/>
      <c r="M48" s="200">
        <f t="shared" si="3"/>
        <v>0</v>
      </c>
      <c r="N48" s="176"/>
      <c r="O48" s="218">
        <v>1320</v>
      </c>
      <c r="P48" s="219">
        <f t="shared" si="1"/>
        <v>278267880</v>
      </c>
      <c r="Q48" s="176"/>
      <c r="R48" s="218">
        <f t="shared" si="5"/>
        <v>1320</v>
      </c>
      <c r="S48" s="223">
        <f t="shared" si="2"/>
        <v>278267880</v>
      </c>
      <c r="T48" s="203">
        <f t="shared" si="6"/>
        <v>1</v>
      </c>
    </row>
    <row r="49" spans="2:20" ht="60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239">
        <f>+S49/J49</f>
        <v>0.78453566757219029</v>
      </c>
    </row>
    <row r="50" spans="2:20" ht="10.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5.6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6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8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+(L54)*F54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9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94.15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6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85.15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9.90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9.90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9.90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9.90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9.90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9.90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9.90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9.90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9.90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79.90000000000000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79.90000000000000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79.900000000000006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+S73-J73</f>
        <v>-4883631.2318198681</v>
      </c>
    </row>
    <row r="74" spans="2:22" ht="60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60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60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60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60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60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60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60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60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60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60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60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60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60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60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60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60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60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60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60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60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60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60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4" ht="73.900000000000006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4" ht="20.45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4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4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3190380896.3671298</v>
      </c>
      <c r="K100" s="176"/>
      <c r="L100" s="452"/>
      <c r="M100" s="102">
        <f>SUM(M101:M107)</f>
        <v>354366755.29999995</v>
      </c>
      <c r="N100" s="176"/>
      <c r="O100" s="263"/>
      <c r="P100" s="405">
        <f>SUM(P101:P107)</f>
        <v>2781213694.9500003</v>
      </c>
      <c r="Q100" s="176"/>
      <c r="R100" s="191"/>
      <c r="S100" s="405">
        <f>SUM(S101:S107)</f>
        <v>3135580450.2500005</v>
      </c>
      <c r="T100" s="264"/>
      <c r="V100" s="495"/>
    </row>
    <row r="101" spans="2:24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3470.6699999999996</v>
      </c>
      <c r="J101" s="89">
        <f>+I101*F101</f>
        <v>309424113.17999995</v>
      </c>
      <c r="K101" s="176"/>
      <c r="L101" s="371">
        <v>579.29999999999995</v>
      </c>
      <c r="M101" s="199">
        <f t="shared" ref="M101:M107" si="21">+(L101)*F101</f>
        <v>51646912.199999996</v>
      </c>
      <c r="N101" s="176"/>
      <c r="O101" s="218">
        <v>2895.9500000000007</v>
      </c>
      <c r="P101" s="199">
        <f t="shared" ref="P101:P107" si="22">+O101*F101</f>
        <v>258185526.30000007</v>
      </c>
      <c r="Q101" s="176"/>
      <c r="R101" s="244">
        <f>+L101+O101</f>
        <v>3475.2500000000009</v>
      </c>
      <c r="S101" s="216">
        <f t="shared" ref="S101:S107" si="23">+R101*F101</f>
        <v>309832438.50000006</v>
      </c>
      <c r="T101" s="267">
        <f>+S101/J101</f>
        <v>1.001319629927363</v>
      </c>
      <c r="V101" s="509">
        <v>3470.67</v>
      </c>
      <c r="W101" s="510">
        <f t="shared" ref="W101:W106" si="24">+V101-O101</f>
        <v>574.71999999999935</v>
      </c>
      <c r="X101" s="515">
        <f>+W101*F101</f>
        <v>51238586.879999943</v>
      </c>
    </row>
    <row r="102" spans="2:24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2906.91</v>
      </c>
      <c r="J102" s="90">
        <f>+I102*F102</f>
        <v>235174832.81999999</v>
      </c>
      <c r="K102" s="176"/>
      <c r="L102" s="347">
        <v>115.74</v>
      </c>
      <c r="M102" s="200">
        <f t="shared" si="21"/>
        <v>9363597.4800000004</v>
      </c>
      <c r="N102" s="176"/>
      <c r="O102" s="218">
        <v>2791.17</v>
      </c>
      <c r="P102" s="200">
        <f t="shared" si="22"/>
        <v>225811235.34</v>
      </c>
      <c r="Q102" s="176"/>
      <c r="R102" s="218">
        <f t="shared" ref="R102:R107" si="25">+L102+O102</f>
        <v>2906.91</v>
      </c>
      <c r="S102" s="202">
        <f t="shared" si="23"/>
        <v>235174832.81999999</v>
      </c>
      <c r="T102" s="203">
        <f>+S102/J102</f>
        <v>1</v>
      </c>
      <c r="V102" s="509">
        <v>2906.91</v>
      </c>
      <c r="W102" s="510">
        <f t="shared" si="24"/>
        <v>115.73999999999978</v>
      </c>
      <c r="X102" s="515">
        <f t="shared" ref="X102:X107" si="26">+W102*F102</f>
        <v>9363597.4799999818</v>
      </c>
    </row>
    <row r="103" spans="2:24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50674.51</v>
      </c>
      <c r="J103" s="90">
        <f t="shared" ref="J103:J107" si="27">+I103*F103</f>
        <v>93291772.909999996</v>
      </c>
      <c r="K103" s="176"/>
      <c r="L103" s="347">
        <v>26642.720000000001</v>
      </c>
      <c r="M103" s="200">
        <f t="shared" si="21"/>
        <v>49049247.520000003</v>
      </c>
      <c r="N103" s="176"/>
      <c r="O103" s="218">
        <v>24031.390000000003</v>
      </c>
      <c r="P103" s="200">
        <f t="shared" si="22"/>
        <v>44241788.990000002</v>
      </c>
      <c r="Q103" s="176"/>
      <c r="R103" s="218">
        <f t="shared" si="25"/>
        <v>50674.11</v>
      </c>
      <c r="S103" s="202">
        <f t="shared" si="23"/>
        <v>93291036.510000005</v>
      </c>
      <c r="T103" s="203">
        <f>+S103/J103</f>
        <v>0.99999210648509484</v>
      </c>
      <c r="V103" s="513">
        <v>50674.51</v>
      </c>
      <c r="W103" s="514">
        <f t="shared" si="24"/>
        <v>26643.119999999999</v>
      </c>
      <c r="X103" s="515">
        <f t="shared" si="26"/>
        <v>49049983.920000002</v>
      </c>
    </row>
    <row r="104" spans="2:24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2770.6058149999999</v>
      </c>
      <c r="J104" s="90">
        <f t="shared" si="27"/>
        <v>199073569.01938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5"/>
        <v>2692.14</v>
      </c>
      <c r="S104" s="202">
        <f t="shared" si="23"/>
        <v>193435643.28</v>
      </c>
      <c r="T104" s="203">
        <f t="shared" ref="T104:T106" si="28">+S104/J104</f>
        <v>0.97167918490057736</v>
      </c>
      <c r="V104" s="509">
        <v>2770.61</v>
      </c>
      <c r="W104" s="514">
        <f t="shared" si="24"/>
        <v>78.470000000000255</v>
      </c>
      <c r="X104" s="515">
        <f t="shared" si="26"/>
        <v>5638226.4400000181</v>
      </c>
    </row>
    <row r="105" spans="2:24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3372.8682749999998</v>
      </c>
      <c r="J105" s="90">
        <f t="shared" si="27"/>
        <v>2207913301.4977498</v>
      </c>
      <c r="K105" s="176"/>
      <c r="L105" s="347">
        <v>373.21</v>
      </c>
      <c r="M105" s="200">
        <f t="shared" si="21"/>
        <v>244306998.09999999</v>
      </c>
      <c r="N105" s="176"/>
      <c r="O105" s="218">
        <v>2999.6600000000003</v>
      </c>
      <c r="P105" s="200">
        <f t="shared" si="22"/>
        <v>1963607432.6000001</v>
      </c>
      <c r="Q105" s="176"/>
      <c r="R105" s="218">
        <f>+L105+O105</f>
        <v>3372.8700000000003</v>
      </c>
      <c r="S105" s="202">
        <f t="shared" si="23"/>
        <v>2207914430.7000003</v>
      </c>
      <c r="T105" s="203">
        <f t="shared" si="28"/>
        <v>1.0000005114341446</v>
      </c>
      <c r="V105" s="509">
        <v>3372.87</v>
      </c>
      <c r="W105" s="510">
        <f t="shared" si="24"/>
        <v>373.20999999999958</v>
      </c>
      <c r="X105" s="515">
        <f t="shared" si="26"/>
        <v>244306998.09999973</v>
      </c>
    </row>
    <row r="106" spans="2:24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5758.72</v>
      </c>
      <c r="J106" s="90">
        <f t="shared" si="27"/>
        <v>94471801.600000009</v>
      </c>
      <c r="K106" s="176"/>
      <c r="L106" s="347"/>
      <c r="M106" s="200">
        <f t="shared" si="21"/>
        <v>0</v>
      </c>
      <c r="N106" s="176"/>
      <c r="O106" s="218">
        <v>3854.7200000000003</v>
      </c>
      <c r="P106" s="200">
        <f t="shared" si="22"/>
        <v>63236681.600000001</v>
      </c>
      <c r="Q106" s="176"/>
      <c r="R106" s="218">
        <f t="shared" si="25"/>
        <v>3854.7200000000003</v>
      </c>
      <c r="S106" s="202">
        <f t="shared" si="23"/>
        <v>63236681.600000001</v>
      </c>
      <c r="T106" s="203">
        <f t="shared" si="28"/>
        <v>0.66937097132696155</v>
      </c>
      <c r="V106" s="509">
        <v>5758.72</v>
      </c>
      <c r="W106" s="511">
        <f t="shared" si="24"/>
        <v>1904</v>
      </c>
      <c r="X106" s="515">
        <f t="shared" si="26"/>
        <v>31235120</v>
      </c>
    </row>
    <row r="107" spans="2:24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7"/>
        <v>51031505.340000004</v>
      </c>
      <c r="K107" s="176"/>
      <c r="L107" s="210"/>
      <c r="M107" s="208">
        <f t="shared" si="21"/>
        <v>0</v>
      </c>
      <c r="N107" s="176"/>
      <c r="O107" s="237">
        <v>20838.36</v>
      </c>
      <c r="P107" s="208">
        <f t="shared" si="22"/>
        <v>32695386.84</v>
      </c>
      <c r="Q107" s="176"/>
      <c r="R107" s="237">
        <f t="shared" si="25"/>
        <v>20838.36</v>
      </c>
      <c r="S107" s="259">
        <f t="shared" si="23"/>
        <v>32695386.84</v>
      </c>
      <c r="T107" s="213">
        <f>+S107/J107</f>
        <v>0.6406902289510239</v>
      </c>
      <c r="V107" s="509">
        <v>32524.880000000001</v>
      </c>
      <c r="W107" s="512">
        <f>+V107-R107</f>
        <v>11686.52</v>
      </c>
      <c r="X107" s="515">
        <f t="shared" si="26"/>
        <v>18336149.879999999</v>
      </c>
    </row>
    <row r="108" spans="2:24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4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4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1611556550.4544334</v>
      </c>
      <c r="K110" s="176"/>
      <c r="L110" s="454"/>
      <c r="M110" s="547">
        <f>SUM(M111:M117)</f>
        <v>434156888.88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494618813</v>
      </c>
      <c r="T110" s="476"/>
      <c r="V110" s="495"/>
      <c r="X110" s="516">
        <f>SUM(X101:X109)</f>
        <v>409168662.69999969</v>
      </c>
    </row>
    <row r="111" spans="2:24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9">+E111*F111</f>
        <v>184947048</v>
      </c>
      <c r="H111" s="176"/>
      <c r="I111" s="382">
        <v>2429.7734000000005</v>
      </c>
      <c r="J111" s="273">
        <f>+I111*F111</f>
        <v>174584078.33680004</v>
      </c>
      <c r="K111" s="176"/>
      <c r="L111" s="254">
        <v>705.14</v>
      </c>
      <c r="M111" s="545">
        <f t="shared" ref="M111:M117" si="30">+(L111)*F111</f>
        <v>50665719.280000001</v>
      </c>
      <c r="N111" s="176"/>
      <c r="O111" s="244">
        <v>0</v>
      </c>
      <c r="P111" s="243">
        <f t="shared" ref="P111:P117" si="31">+O111*F111</f>
        <v>0</v>
      </c>
      <c r="Q111" s="176"/>
      <c r="R111" s="244">
        <f>+L111+O111</f>
        <v>705.14</v>
      </c>
      <c r="S111" s="473">
        <f t="shared" ref="S111:S117" si="32">+R111*F111</f>
        <v>50665719.280000001</v>
      </c>
      <c r="T111" s="372">
        <f>+S111/J111</f>
        <v>0.29020813216574015</v>
      </c>
    </row>
    <row r="112" spans="2:24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9"/>
        <v>36911250</v>
      </c>
      <c r="H112" s="176"/>
      <c r="I112" s="374">
        <v>383.64</v>
      </c>
      <c r="J112" s="275">
        <f>+I112*F112</f>
        <v>6293614.2000000002</v>
      </c>
      <c r="K112" s="176"/>
      <c r="L112" s="330"/>
      <c r="M112" s="217">
        <f t="shared" si="30"/>
        <v>0</v>
      </c>
      <c r="N112" s="176"/>
      <c r="O112" s="218">
        <v>10.59</v>
      </c>
      <c r="P112" s="219">
        <f t="shared" si="31"/>
        <v>173728.95</v>
      </c>
      <c r="Q112" s="176"/>
      <c r="R112" s="341">
        <f t="shared" ref="R112:R117" si="33">+L112+O112</f>
        <v>10.59</v>
      </c>
      <c r="S112" s="223">
        <f t="shared" si="32"/>
        <v>173728.95</v>
      </c>
      <c r="T112" s="477">
        <f>+S112/J112</f>
        <v>2.7604003753518926E-2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9"/>
        <v>200596500</v>
      </c>
      <c r="H113" s="176"/>
      <c r="I113" s="374">
        <v>372.64</v>
      </c>
      <c r="J113" s="275">
        <f t="shared" ref="J113:J117" si="34">+I113*F113</f>
        <v>33222346.559999999</v>
      </c>
      <c r="K113" s="176"/>
      <c r="L113" s="330"/>
      <c r="M113" s="217">
        <f t="shared" si="30"/>
        <v>0</v>
      </c>
      <c r="N113" s="176"/>
      <c r="O113" s="218">
        <v>0</v>
      </c>
      <c r="P113" s="219">
        <f t="shared" si="31"/>
        <v>0</v>
      </c>
      <c r="Q113" s="176"/>
      <c r="R113" s="341">
        <f t="shared" si="33"/>
        <v>0</v>
      </c>
      <c r="S113" s="223">
        <f t="shared" si="32"/>
        <v>0</v>
      </c>
      <c r="T113" s="477">
        <f t="shared" ref="T113:T116" si="35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9"/>
        <v>67675160</v>
      </c>
      <c r="H114" s="176"/>
      <c r="I114" s="374">
        <v>24367.53</v>
      </c>
      <c r="J114" s="275">
        <f t="shared" si="34"/>
        <v>44860622.729999997</v>
      </c>
      <c r="K114" s="176"/>
      <c r="L114" s="450">
        <v>6155.94</v>
      </c>
      <c r="M114" s="546">
        <f t="shared" si="30"/>
        <v>11333085.539999999</v>
      </c>
      <c r="N114" s="176"/>
      <c r="O114" s="218">
        <v>0</v>
      </c>
      <c r="P114" s="219">
        <f t="shared" si="31"/>
        <v>0</v>
      </c>
      <c r="Q114" s="176"/>
      <c r="R114" s="341">
        <f t="shared" si="33"/>
        <v>6155.94</v>
      </c>
      <c r="S114" s="223">
        <f t="shared" si="32"/>
        <v>11333085.539999999</v>
      </c>
      <c r="T114" s="477">
        <f t="shared" si="35"/>
        <v>0.25262880562781703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9"/>
        <v>1358503146</v>
      </c>
      <c r="H115" s="176"/>
      <c r="I115" s="374">
        <v>2555.29</v>
      </c>
      <c r="J115" s="275">
        <f t="shared" si="34"/>
        <v>1348628400.9100001</v>
      </c>
      <c r="K115" s="176"/>
      <c r="L115" s="330">
        <v>705.14</v>
      </c>
      <c r="M115" s="546">
        <f t="shared" si="30"/>
        <v>372158084.06</v>
      </c>
      <c r="N115" s="176"/>
      <c r="O115" s="276">
        <v>114.23</v>
      </c>
      <c r="P115" s="200">
        <f t="shared" si="31"/>
        <v>60288195.170000002</v>
      </c>
      <c r="Q115" s="176"/>
      <c r="R115" s="341">
        <f t="shared" si="33"/>
        <v>819.37</v>
      </c>
      <c r="S115" s="222">
        <f t="shared" si="32"/>
        <v>432446279.23000002</v>
      </c>
      <c r="T115" s="477">
        <f t="shared" si="35"/>
        <v>0.32065636385693991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9"/>
        <v>654610</v>
      </c>
      <c r="H116" s="176"/>
      <c r="I116" s="386">
        <v>1</v>
      </c>
      <c r="J116" s="275">
        <f t="shared" si="34"/>
        <v>654610</v>
      </c>
      <c r="K116" s="176"/>
      <c r="L116" s="330"/>
      <c r="M116" s="217">
        <f t="shared" si="30"/>
        <v>0</v>
      </c>
      <c r="N116" s="176"/>
      <c r="O116" s="218">
        <v>0</v>
      </c>
      <c r="P116" s="219">
        <f t="shared" si="31"/>
        <v>0</v>
      </c>
      <c r="Q116" s="176"/>
      <c r="R116" s="341">
        <f t="shared" si="33"/>
        <v>0</v>
      </c>
      <c r="S116" s="223">
        <f t="shared" si="32"/>
        <v>0</v>
      </c>
      <c r="T116" s="477">
        <f t="shared" si="35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9"/>
        <v>1569</v>
      </c>
      <c r="H117" s="176"/>
      <c r="I117" s="375">
        <v>2111.4580736986518</v>
      </c>
      <c r="J117" s="278">
        <f t="shared" si="34"/>
        <v>3312877.7176331845</v>
      </c>
      <c r="K117" s="176"/>
      <c r="L117" s="428"/>
      <c r="M117" s="236">
        <f t="shared" si="30"/>
        <v>0</v>
      </c>
      <c r="N117" s="176"/>
      <c r="O117" s="237">
        <v>0</v>
      </c>
      <c r="P117" s="211">
        <f t="shared" si="31"/>
        <v>0</v>
      </c>
      <c r="Q117" s="176"/>
      <c r="R117" s="344">
        <f t="shared" si="33"/>
        <v>0</v>
      </c>
      <c r="S117" s="238">
        <f t="shared" si="32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716998118.3755604</v>
      </c>
      <c r="K120" s="479"/>
      <c r="L120" s="455"/>
      <c r="M120" s="405">
        <f>SUM(M121:M133)</f>
        <v>226585288.22000003</v>
      </c>
      <c r="N120" s="176"/>
      <c r="O120" s="263"/>
      <c r="P120" s="405">
        <f>SUM(P121:P133)</f>
        <v>111360720.78</v>
      </c>
      <c r="Q120" s="176"/>
      <c r="R120" s="474"/>
      <c r="S120" s="475">
        <f>SUM(S121:S133)</f>
        <v>337946009</v>
      </c>
      <c r="T120" s="476"/>
      <c r="V120" s="495">
        <f>+S120-J120</f>
        <v>-379052109.3755604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6">+E121*F121</f>
        <v>27340000</v>
      </c>
      <c r="H121" s="176"/>
      <c r="I121" s="401">
        <v>0</v>
      </c>
      <c r="J121" s="281">
        <f>+I121*F121</f>
        <v>0</v>
      </c>
      <c r="K121" s="266"/>
      <c r="L121" s="254"/>
      <c r="M121" s="242">
        <f t="shared" ref="M121:M133" si="37">+(L121)*F121</f>
        <v>0</v>
      </c>
      <c r="N121" s="176"/>
      <c r="O121" s="244">
        <v>0</v>
      </c>
      <c r="P121" s="219">
        <f t="shared" ref="P121:P133" si="38">+O121*F121</f>
        <v>0</v>
      </c>
      <c r="Q121" s="176"/>
      <c r="R121" s="244">
        <f>+L121+O121</f>
        <v>0</v>
      </c>
      <c r="S121" s="473">
        <f t="shared" ref="S121:S133" si="39">+R121*F121</f>
        <v>0</v>
      </c>
      <c r="T121" s="372"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6"/>
        <v>576295840</v>
      </c>
      <c r="H122" s="176"/>
      <c r="I122" s="385">
        <v>4230.0000000000009</v>
      </c>
      <c r="J122" s="105">
        <f>+I122*F122</f>
        <v>273681000.00000006</v>
      </c>
      <c r="K122" s="266"/>
      <c r="L122" s="330">
        <v>1133.92</v>
      </c>
      <c r="M122" s="200">
        <f t="shared" si="37"/>
        <v>73364624</v>
      </c>
      <c r="N122" s="176"/>
      <c r="O122" s="218">
        <v>37.94</v>
      </c>
      <c r="P122" s="219">
        <f t="shared" si="38"/>
        <v>2454718</v>
      </c>
      <c r="Q122" s="176"/>
      <c r="R122" s="341">
        <f t="shared" ref="R122:R133" si="40">+L122+O122</f>
        <v>1171.8600000000001</v>
      </c>
      <c r="S122" s="223">
        <f t="shared" si="39"/>
        <v>75819342.000000015</v>
      </c>
      <c r="T122" s="477">
        <f>+S122/J122</f>
        <v>0.27703546099290782</v>
      </c>
    </row>
    <row r="123" spans="2:22" ht="99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6"/>
        <v>102466684</v>
      </c>
      <c r="H123" s="176"/>
      <c r="I123" s="385">
        <v>720.72</v>
      </c>
      <c r="J123" s="105">
        <f t="shared" ref="J123:J133" si="41">+I123*F123</f>
        <v>46630584</v>
      </c>
      <c r="K123" s="266"/>
      <c r="L123" s="330">
        <v>181.84</v>
      </c>
      <c r="M123" s="200">
        <f t="shared" si="37"/>
        <v>11765048</v>
      </c>
      <c r="N123" s="176"/>
      <c r="O123" s="218">
        <v>35.47</v>
      </c>
      <c r="P123" s="219">
        <f t="shared" si="38"/>
        <v>2294909</v>
      </c>
      <c r="Q123" s="176"/>
      <c r="R123" s="341">
        <f t="shared" si="40"/>
        <v>217.31</v>
      </c>
      <c r="S123" s="223">
        <f t="shared" si="39"/>
        <v>14059957</v>
      </c>
      <c r="T123" s="477">
        <f t="shared" ref="T123:T132" si="42">+S123/J123</f>
        <v>0.30151792651792653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6"/>
        <v>38600043.180000007</v>
      </c>
      <c r="H124" s="176"/>
      <c r="I124" s="385">
        <v>183.2000000000001</v>
      </c>
      <c r="J124" s="105">
        <f t="shared" si="41"/>
        <v>12116664.800000006</v>
      </c>
      <c r="K124" s="266"/>
      <c r="L124" s="330"/>
      <c r="M124" s="217">
        <f t="shared" si="37"/>
        <v>0</v>
      </c>
      <c r="N124" s="176"/>
      <c r="O124" s="218">
        <v>0</v>
      </c>
      <c r="P124" s="219">
        <f t="shared" si="38"/>
        <v>0</v>
      </c>
      <c r="Q124" s="176"/>
      <c r="R124" s="341">
        <f t="shared" si="40"/>
        <v>0</v>
      </c>
      <c r="S124" s="223">
        <f t="shared" si="39"/>
        <v>0</v>
      </c>
      <c r="T124" s="477">
        <f t="shared" si="42"/>
        <v>0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6"/>
        <v>8214463.7999999989</v>
      </c>
      <c r="H125" s="176"/>
      <c r="I125" s="385">
        <v>94.999999999999986</v>
      </c>
      <c r="J125" s="105">
        <f t="shared" si="41"/>
        <v>6283204.9999999991</v>
      </c>
      <c r="K125" s="266"/>
      <c r="L125" s="330"/>
      <c r="M125" s="217">
        <f t="shared" si="37"/>
        <v>0</v>
      </c>
      <c r="N125" s="176"/>
      <c r="O125" s="218">
        <v>0</v>
      </c>
      <c r="P125" s="219">
        <f t="shared" si="38"/>
        <v>0</v>
      </c>
      <c r="Q125" s="176"/>
      <c r="R125" s="341">
        <f t="shared" si="40"/>
        <v>0</v>
      </c>
      <c r="S125" s="223">
        <f t="shared" si="39"/>
        <v>0</v>
      </c>
      <c r="T125" s="477">
        <f t="shared" si="42"/>
        <v>0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6"/>
        <v>87502400</v>
      </c>
      <c r="H126" s="176"/>
      <c r="I126" s="385">
        <v>797.70187981086121</v>
      </c>
      <c r="J126" s="105">
        <f t="shared" si="41"/>
        <v>87251036.209952384</v>
      </c>
      <c r="K126" s="266"/>
      <c r="L126" s="330">
        <v>607.07000000000005</v>
      </c>
      <c r="M126" s="200">
        <f t="shared" si="37"/>
        <v>66400102.460000008</v>
      </c>
      <c r="N126" s="176"/>
      <c r="O126" s="218">
        <v>103.22</v>
      </c>
      <c r="P126" s="219">
        <f t="shared" si="38"/>
        <v>11289997.16</v>
      </c>
      <c r="Q126" s="176"/>
      <c r="R126" s="341">
        <f t="shared" si="40"/>
        <v>710.29000000000008</v>
      </c>
      <c r="S126" s="223">
        <f t="shared" si="39"/>
        <v>77690099.620000005</v>
      </c>
      <c r="T126" s="477">
        <f t="shared" si="42"/>
        <v>0.89042036627569821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6"/>
        <v>144160000</v>
      </c>
      <c r="H127" s="176"/>
      <c r="I127" s="385">
        <v>1050.75</v>
      </c>
      <c r="J127" s="105">
        <f t="shared" si="41"/>
        <v>75738060</v>
      </c>
      <c r="K127" s="266"/>
      <c r="L127" s="330"/>
      <c r="M127" s="217">
        <f t="shared" si="37"/>
        <v>0</v>
      </c>
      <c r="N127" s="176"/>
      <c r="O127" s="218">
        <v>354.25</v>
      </c>
      <c r="P127" s="219">
        <f t="shared" si="38"/>
        <v>25534340</v>
      </c>
      <c r="Q127" s="176"/>
      <c r="R127" s="341">
        <f t="shared" si="40"/>
        <v>354.25</v>
      </c>
      <c r="S127" s="223">
        <f t="shared" si="39"/>
        <v>25534340</v>
      </c>
      <c r="T127" s="477">
        <f t="shared" si="42"/>
        <v>0.33714013799666903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6"/>
        <v>13124000</v>
      </c>
      <c r="H128" s="176"/>
      <c r="I128" s="385">
        <v>0</v>
      </c>
      <c r="J128" s="105">
        <f t="shared" si="41"/>
        <v>0</v>
      </c>
      <c r="K128" s="266"/>
      <c r="L128" s="330"/>
      <c r="M128" s="217">
        <f t="shared" si="37"/>
        <v>0</v>
      </c>
      <c r="N128" s="176"/>
      <c r="O128" s="218">
        <v>0</v>
      </c>
      <c r="P128" s="219">
        <f t="shared" si="38"/>
        <v>0</v>
      </c>
      <c r="Q128" s="176"/>
      <c r="R128" s="341">
        <f t="shared" si="40"/>
        <v>0</v>
      </c>
      <c r="S128" s="223">
        <f t="shared" si="39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6"/>
        <v>7531200</v>
      </c>
      <c r="H129" s="176"/>
      <c r="I129" s="385">
        <v>21863.61</v>
      </c>
      <c r="J129" s="105">
        <f t="shared" si="41"/>
        <v>34304004.090000004</v>
      </c>
      <c r="K129" s="266"/>
      <c r="L129" s="347">
        <v>4534.97</v>
      </c>
      <c r="M129" s="219">
        <f t="shared" si="37"/>
        <v>7115367.9300000006</v>
      </c>
      <c r="N129" s="176"/>
      <c r="O129" s="218">
        <v>119.79</v>
      </c>
      <c r="P129" s="219">
        <f t="shared" si="38"/>
        <v>187950.51</v>
      </c>
      <c r="Q129" s="176"/>
      <c r="R129" s="341">
        <f t="shared" si="40"/>
        <v>4654.76</v>
      </c>
      <c r="S129" s="223">
        <f t="shared" si="39"/>
        <v>7303318.4400000004</v>
      </c>
      <c r="T129" s="477">
        <f t="shared" si="42"/>
        <v>0.2128998824988188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6"/>
        <v>104844342</v>
      </c>
      <c r="H130" s="176"/>
      <c r="I130" s="385">
        <v>500.18</v>
      </c>
      <c r="J130" s="105">
        <f t="shared" si="41"/>
        <v>42496793.340000004</v>
      </c>
      <c r="K130" s="266"/>
      <c r="L130" s="450">
        <v>274.60000000000002</v>
      </c>
      <c r="M130" s="219">
        <f t="shared" si="37"/>
        <v>23330839.800000001</v>
      </c>
      <c r="N130" s="176"/>
      <c r="O130" s="218">
        <v>0</v>
      </c>
      <c r="P130" s="219">
        <f t="shared" si="38"/>
        <v>0</v>
      </c>
      <c r="Q130" s="176"/>
      <c r="R130" s="341">
        <f t="shared" si="40"/>
        <v>274.60000000000002</v>
      </c>
      <c r="S130" s="223">
        <f t="shared" si="39"/>
        <v>23330839.800000001</v>
      </c>
      <c r="T130" s="477">
        <f t="shared" si="42"/>
        <v>0.54900235915070572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6"/>
        <v>250922197.76249999</v>
      </c>
      <c r="H131" s="176"/>
      <c r="I131" s="374">
        <v>3226.2495861900525</v>
      </c>
      <c r="J131" s="105">
        <f t="shared" si="41"/>
        <v>45390105.42810785</v>
      </c>
      <c r="K131" s="266"/>
      <c r="L131" s="347">
        <v>1365.25</v>
      </c>
      <c r="M131" s="219">
        <f t="shared" si="37"/>
        <v>19207702.25</v>
      </c>
      <c r="N131" s="176"/>
      <c r="O131" s="218">
        <v>1785.4</v>
      </c>
      <c r="P131" s="219">
        <f t="shared" si="38"/>
        <v>25118792.600000001</v>
      </c>
      <c r="Q131" s="176"/>
      <c r="R131" s="341">
        <f t="shared" si="40"/>
        <v>3150.65</v>
      </c>
      <c r="S131" s="223">
        <f t="shared" si="39"/>
        <v>44326494.850000001</v>
      </c>
      <c r="T131" s="477">
        <f t="shared" si="42"/>
        <v>0.97656734726486871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6"/>
        <v>175551012.33749998</v>
      </c>
      <c r="H132" s="176"/>
      <c r="I132" s="385">
        <v>2042.3074999999994</v>
      </c>
      <c r="J132" s="105">
        <f t="shared" si="41"/>
        <v>33504054.53749999</v>
      </c>
      <c r="K132" s="266"/>
      <c r="L132" s="450"/>
      <c r="M132" s="217">
        <f t="shared" si="37"/>
        <v>0</v>
      </c>
      <c r="N132" s="176"/>
      <c r="O132" s="218">
        <v>2042.3100000000002</v>
      </c>
      <c r="P132" s="219">
        <f t="shared" si="38"/>
        <v>33504095.550000004</v>
      </c>
      <c r="Q132" s="176"/>
      <c r="R132" s="341">
        <f t="shared" si="40"/>
        <v>2042.3100000000002</v>
      </c>
      <c r="S132" s="223">
        <f t="shared" si="39"/>
        <v>33504095.550000004</v>
      </c>
      <c r="T132" s="477">
        <f t="shared" si="42"/>
        <v>1.0000012241055771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6"/>
        <v>14448483</v>
      </c>
      <c r="H133" s="176"/>
      <c r="I133" s="388">
        <v>1934.71</v>
      </c>
      <c r="J133" s="402">
        <f t="shared" si="41"/>
        <v>59602610.969999999</v>
      </c>
      <c r="K133" s="266"/>
      <c r="L133" s="210">
        <v>824.54</v>
      </c>
      <c r="M133" s="211">
        <f t="shared" si="37"/>
        <v>25401603.779999997</v>
      </c>
      <c r="N133" s="176"/>
      <c r="O133" s="237">
        <v>356.28000000000003</v>
      </c>
      <c r="P133" s="211">
        <f t="shared" si="38"/>
        <v>10975917.960000001</v>
      </c>
      <c r="Q133" s="176"/>
      <c r="R133" s="344">
        <f t="shared" si="40"/>
        <v>1180.82</v>
      </c>
      <c r="S133" s="238">
        <f t="shared" si="39"/>
        <v>36377521.739999995</v>
      </c>
      <c r="T133" s="345">
        <f>+S133/J133</f>
        <v>0.61033436535708185</v>
      </c>
    </row>
    <row r="134" spans="2:22" ht="9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10.15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400017639.03999364</v>
      </c>
      <c r="L136" s="455"/>
      <c r="M136" s="405">
        <f>SUM(M137:M146)</f>
        <v>88955698.980000004</v>
      </c>
      <c r="O136" s="263"/>
      <c r="P136" s="405">
        <f>SUM(P137:P146)</f>
        <v>152326944.44999999</v>
      </c>
      <c r="R136" s="474"/>
      <c r="S136" s="475">
        <f>SUM(S137:S146)</f>
        <v>241282643.42999998</v>
      </c>
      <c r="T136" s="476"/>
      <c r="V136" s="495">
        <f>+S136-J136</f>
        <v>-158734995.60999367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3">+E137*F137</f>
        <v>2378900</v>
      </c>
      <c r="I137" s="371">
        <v>620.16999999999996</v>
      </c>
      <c r="J137" s="95">
        <f>+I137*F137</f>
        <v>14753224.129999999</v>
      </c>
      <c r="L137" s="382">
        <v>520</v>
      </c>
      <c r="M137" s="473">
        <f t="shared" ref="M137:M146" si="44">+(L137)*F137</f>
        <v>12370280</v>
      </c>
      <c r="O137" s="244">
        <v>100</v>
      </c>
      <c r="P137" s="219">
        <f t="shared" ref="P137:P146" si="45">+O137*F137</f>
        <v>2378900</v>
      </c>
      <c r="R137" s="244">
        <f>+L137+O137</f>
        <v>620</v>
      </c>
      <c r="S137" s="473">
        <f t="shared" ref="S137:S146" si="46">+R137*F137</f>
        <v>14749180</v>
      </c>
      <c r="T137" s="372">
        <f>+S137/J137</f>
        <v>0.99972588161310616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3"/>
        <v>150998293.59999999</v>
      </c>
      <c r="I138" s="374">
        <v>3750</v>
      </c>
      <c r="J138" s="96">
        <f>+I138*F138</f>
        <v>186903750</v>
      </c>
      <c r="L138" s="347">
        <v>545.78</v>
      </c>
      <c r="M138" s="219">
        <f t="shared" si="44"/>
        <v>27202220.98</v>
      </c>
      <c r="O138" s="218">
        <v>2620.0299999999997</v>
      </c>
      <c r="P138" s="219">
        <f t="shared" si="45"/>
        <v>130584915.22999999</v>
      </c>
      <c r="R138" s="341">
        <f t="shared" ref="R138:R146" si="47">+L138+O138</f>
        <v>3165.8099999999995</v>
      </c>
      <c r="S138" s="223">
        <f t="shared" si="46"/>
        <v>157787136.20999998</v>
      </c>
      <c r="T138" s="477">
        <f>+S138/J138</f>
        <v>0.84421599999999986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3"/>
        <v>4096700</v>
      </c>
      <c r="I139" s="374">
        <v>100</v>
      </c>
      <c r="J139" s="96">
        <f t="shared" ref="J139:J146" si="48">+I139*F139</f>
        <v>4096700</v>
      </c>
      <c r="L139" s="347"/>
      <c r="M139" s="219">
        <f t="shared" si="44"/>
        <v>0</v>
      </c>
      <c r="O139" s="218">
        <v>100</v>
      </c>
      <c r="P139" s="219">
        <f t="shared" si="45"/>
        <v>4096700</v>
      </c>
      <c r="R139" s="341">
        <f t="shared" si="47"/>
        <v>100</v>
      </c>
      <c r="S139" s="223">
        <f t="shared" si="46"/>
        <v>4096700</v>
      </c>
      <c r="T139" s="477">
        <f t="shared" ref="T139:T144" si="49">+S139/J139</f>
        <v>1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3"/>
        <v>305456832.24000007</v>
      </c>
      <c r="I140" s="374">
        <v>5915.1050340956754</v>
      </c>
      <c r="J140" s="96">
        <f t="shared" si="48"/>
        <v>161340404.90999365</v>
      </c>
      <c r="L140" s="330">
        <v>1810.5</v>
      </c>
      <c r="M140" s="219">
        <f t="shared" si="44"/>
        <v>49383198</v>
      </c>
      <c r="O140" s="218">
        <v>544.82000000000005</v>
      </c>
      <c r="P140" s="219">
        <f t="shared" si="45"/>
        <v>14860510.320000002</v>
      </c>
      <c r="R140" s="341">
        <f t="shared" si="47"/>
        <v>2355.3200000000002</v>
      </c>
      <c r="S140" s="223">
        <f t="shared" si="46"/>
        <v>64243708.320000008</v>
      </c>
      <c r="T140" s="477">
        <f t="shared" si="49"/>
        <v>0.39818735025388957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3"/>
        <v>8301000</v>
      </c>
      <c r="I141" s="374">
        <v>300</v>
      </c>
      <c r="J141" s="96">
        <f t="shared" si="48"/>
        <v>8301000</v>
      </c>
      <c r="L141" s="330"/>
      <c r="M141" s="217">
        <f t="shared" si="44"/>
        <v>0</v>
      </c>
      <c r="O141" s="218">
        <v>14.67</v>
      </c>
      <c r="P141" s="219">
        <f t="shared" si="45"/>
        <v>405918.9</v>
      </c>
      <c r="R141" s="341">
        <f t="shared" si="47"/>
        <v>14.67</v>
      </c>
      <c r="S141" s="223">
        <f t="shared" si="46"/>
        <v>405918.9</v>
      </c>
      <c r="T141" s="477">
        <f t="shared" si="49"/>
        <v>4.8900000000000006E-2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3"/>
        <v>10120720</v>
      </c>
      <c r="I142" s="374">
        <v>0</v>
      </c>
      <c r="J142" s="96">
        <f t="shared" si="48"/>
        <v>0</v>
      </c>
      <c r="L142" s="330"/>
      <c r="M142" s="217">
        <f t="shared" si="44"/>
        <v>0</v>
      </c>
      <c r="O142" s="218">
        <v>0</v>
      </c>
      <c r="P142" s="219">
        <f t="shared" si="45"/>
        <v>0</v>
      </c>
      <c r="R142" s="341">
        <f t="shared" si="47"/>
        <v>0</v>
      </c>
      <c r="S142" s="223">
        <f t="shared" si="46"/>
        <v>0</v>
      </c>
      <c r="T142" s="477"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3"/>
        <v>26957379</v>
      </c>
      <c r="I143" s="374">
        <v>130</v>
      </c>
      <c r="J143" s="96">
        <f t="shared" si="48"/>
        <v>20256990</v>
      </c>
      <c r="L143" s="330"/>
      <c r="M143" s="217">
        <f t="shared" si="44"/>
        <v>0</v>
      </c>
      <c r="O143" s="218">
        <v>0</v>
      </c>
      <c r="P143" s="219">
        <f t="shared" si="45"/>
        <v>0</v>
      </c>
      <c r="R143" s="341">
        <f t="shared" si="47"/>
        <v>0</v>
      </c>
      <c r="S143" s="223">
        <f t="shared" si="46"/>
        <v>0</v>
      </c>
      <c r="T143" s="477">
        <f t="shared" si="49"/>
        <v>0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3"/>
        <v>4365570</v>
      </c>
      <c r="I144" s="374">
        <v>30</v>
      </c>
      <c r="J144" s="96">
        <f t="shared" si="48"/>
        <v>4365570</v>
      </c>
      <c r="L144" s="330"/>
      <c r="M144" s="217">
        <f t="shared" si="44"/>
        <v>0</v>
      </c>
      <c r="O144" s="218">
        <v>0</v>
      </c>
      <c r="P144" s="219">
        <f t="shared" si="45"/>
        <v>0</v>
      </c>
      <c r="R144" s="341">
        <f t="shared" si="47"/>
        <v>0</v>
      </c>
      <c r="S144" s="223">
        <f t="shared" si="46"/>
        <v>0</v>
      </c>
      <c r="T144" s="477">
        <f t="shared" si="49"/>
        <v>0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3"/>
        <v>97403395.049999997</v>
      </c>
      <c r="I145" s="374">
        <v>0</v>
      </c>
      <c r="J145" s="96">
        <f t="shared" si="48"/>
        <v>0</v>
      </c>
      <c r="L145" s="330"/>
      <c r="M145" s="217">
        <f t="shared" si="44"/>
        <v>0</v>
      </c>
      <c r="O145" s="218">
        <v>0</v>
      </c>
      <c r="P145" s="219">
        <f t="shared" si="45"/>
        <v>0</v>
      </c>
      <c r="R145" s="341">
        <f t="shared" si="47"/>
        <v>0</v>
      </c>
      <c r="S145" s="223">
        <f t="shared" si="46"/>
        <v>0</v>
      </c>
      <c r="T145" s="477"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3"/>
        <v>7569600</v>
      </c>
      <c r="I146" s="375">
        <v>0</v>
      </c>
      <c r="J146" s="97">
        <f t="shared" si="48"/>
        <v>0</v>
      </c>
      <c r="L146" s="428"/>
      <c r="M146" s="236">
        <f t="shared" si="44"/>
        <v>0</v>
      </c>
      <c r="O146" s="237">
        <v>0</v>
      </c>
      <c r="P146" s="211">
        <f t="shared" si="45"/>
        <v>0</v>
      </c>
      <c r="R146" s="344">
        <f t="shared" si="47"/>
        <v>0</v>
      </c>
      <c r="S146" s="238">
        <f t="shared" si="46"/>
        <v>0</v>
      </c>
      <c r="T146" s="345"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120747396.59999999</v>
      </c>
      <c r="L149" s="455"/>
      <c r="M149" s="269">
        <f>SUM(M150:M157)</f>
        <v>25895035.400000002</v>
      </c>
      <c r="O149" s="263"/>
      <c r="P149" s="405">
        <f>SUM(P150:P157)</f>
        <v>68865704</v>
      </c>
      <c r="R149" s="474"/>
      <c r="S149" s="475">
        <f>SUM(S150:S157)</f>
        <v>94760739.400000006</v>
      </c>
      <c r="T149" s="476"/>
      <c r="V149" s="495">
        <f>+S149-J149</f>
        <v>-25986657.199999988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50">+E150*F150</f>
        <v>11711040</v>
      </c>
      <c r="I150" s="371">
        <v>0</v>
      </c>
      <c r="J150" s="273">
        <f>+I150*F150</f>
        <v>0</v>
      </c>
      <c r="L150" s="254"/>
      <c r="M150" s="242">
        <f t="shared" ref="M150:M157" si="51">+(L150)*F150</f>
        <v>0</v>
      </c>
      <c r="O150" s="244">
        <v>0</v>
      </c>
      <c r="P150" s="219">
        <f t="shared" ref="P150:P157" si="52">+O150*F150</f>
        <v>0</v>
      </c>
      <c r="R150" s="244">
        <f>+L150+O150</f>
        <v>0</v>
      </c>
      <c r="S150" s="473">
        <f t="shared" ref="S150:S157" si="53">+R150*F150</f>
        <v>0</v>
      </c>
      <c r="T150" s="372"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50"/>
        <v>5090100</v>
      </c>
      <c r="I151" s="374">
        <v>611.55999999999995</v>
      </c>
      <c r="J151" s="403">
        <f>+I151*F151</f>
        <v>51881692.599999994</v>
      </c>
      <c r="L151" s="330">
        <v>305.24</v>
      </c>
      <c r="M151" s="546">
        <f t="shared" si="51"/>
        <v>25895035.400000002</v>
      </c>
      <c r="O151" s="218">
        <v>0</v>
      </c>
      <c r="P151" s="219">
        <f t="shared" si="52"/>
        <v>0</v>
      </c>
      <c r="R151" s="341">
        <f t="shared" ref="R151:R157" si="54">+L151+O151</f>
        <v>305.24</v>
      </c>
      <c r="S151" s="223">
        <f t="shared" si="53"/>
        <v>25895035.400000002</v>
      </c>
      <c r="T151" s="477">
        <f>+S151/J151</f>
        <v>0.49911701223101584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50"/>
        <v>42501264</v>
      </c>
      <c r="I152" s="374">
        <v>43</v>
      </c>
      <c r="J152" s="403">
        <f t="shared" ref="J152:J157" si="55">+I152*F152</f>
        <v>38074049</v>
      </c>
      <c r="L152" s="347"/>
      <c r="M152" s="217">
        <f t="shared" si="51"/>
        <v>0</v>
      </c>
      <c r="O152" s="218">
        <v>43</v>
      </c>
      <c r="P152" s="200">
        <f t="shared" si="52"/>
        <v>38074049</v>
      </c>
      <c r="R152" s="341">
        <f t="shared" si="54"/>
        <v>43</v>
      </c>
      <c r="S152" s="222">
        <f t="shared" si="53"/>
        <v>38074049</v>
      </c>
      <c r="T152" s="477">
        <f t="shared" ref="T152:T156" si="56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50"/>
        <v>11393520</v>
      </c>
      <c r="I153" s="374">
        <v>25</v>
      </c>
      <c r="J153" s="403">
        <f t="shared" si="55"/>
        <v>7120950</v>
      </c>
      <c r="L153" s="347"/>
      <c r="M153" s="217">
        <f t="shared" si="51"/>
        <v>0</v>
      </c>
      <c r="O153" s="218">
        <v>25</v>
      </c>
      <c r="P153" s="200">
        <f t="shared" si="52"/>
        <v>7120950</v>
      </c>
      <c r="R153" s="341">
        <f t="shared" si="54"/>
        <v>25</v>
      </c>
      <c r="S153" s="222">
        <f t="shared" si="53"/>
        <v>7120950</v>
      </c>
      <c r="T153" s="477">
        <f t="shared" si="56"/>
        <v>1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50"/>
        <v>2813480</v>
      </c>
      <c r="I154" s="374">
        <v>0</v>
      </c>
      <c r="J154" s="403">
        <f t="shared" si="55"/>
        <v>0</v>
      </c>
      <c r="L154" s="347"/>
      <c r="M154" s="217">
        <f t="shared" si="51"/>
        <v>0</v>
      </c>
      <c r="O154" s="218">
        <v>0</v>
      </c>
      <c r="P154" s="200">
        <f t="shared" si="52"/>
        <v>0</v>
      </c>
      <c r="R154" s="341">
        <f t="shared" si="54"/>
        <v>0</v>
      </c>
      <c r="S154" s="222">
        <f t="shared" si="53"/>
        <v>0</v>
      </c>
      <c r="T154" s="477"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50"/>
        <v>14509760</v>
      </c>
      <c r="I155" s="374">
        <v>36</v>
      </c>
      <c r="J155" s="403">
        <f t="shared" si="55"/>
        <v>13058784</v>
      </c>
      <c r="L155" s="347"/>
      <c r="M155" s="217">
        <f t="shared" si="51"/>
        <v>0</v>
      </c>
      <c r="O155" s="218">
        <v>36</v>
      </c>
      <c r="P155" s="200">
        <f t="shared" si="52"/>
        <v>13058784</v>
      </c>
      <c r="R155" s="341">
        <f t="shared" si="54"/>
        <v>36</v>
      </c>
      <c r="S155" s="222">
        <f t="shared" si="53"/>
        <v>13058784</v>
      </c>
      <c r="T155" s="477">
        <f t="shared" si="56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50"/>
        <v>9080400</v>
      </c>
      <c r="I156" s="374">
        <v>40</v>
      </c>
      <c r="J156" s="403">
        <f t="shared" si="55"/>
        <v>9080400</v>
      </c>
      <c r="L156" s="347"/>
      <c r="M156" s="217">
        <f t="shared" si="51"/>
        <v>0</v>
      </c>
      <c r="O156" s="218">
        <v>40</v>
      </c>
      <c r="P156" s="200">
        <f t="shared" si="52"/>
        <v>9080400</v>
      </c>
      <c r="R156" s="341">
        <f t="shared" si="54"/>
        <v>40</v>
      </c>
      <c r="S156" s="222">
        <f t="shared" si="53"/>
        <v>9080400</v>
      </c>
      <c r="T156" s="477">
        <f t="shared" si="56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50"/>
        <v>3403380</v>
      </c>
      <c r="I157" s="375">
        <v>9</v>
      </c>
      <c r="J157" s="404">
        <f t="shared" si="55"/>
        <v>1531521</v>
      </c>
      <c r="L157" s="210"/>
      <c r="M157" s="236">
        <f t="shared" si="51"/>
        <v>0</v>
      </c>
      <c r="O157" s="237">
        <v>9</v>
      </c>
      <c r="P157" s="208">
        <f t="shared" si="52"/>
        <v>1531521</v>
      </c>
      <c r="R157" s="344">
        <f t="shared" si="54"/>
        <v>9</v>
      </c>
      <c r="S157" s="206">
        <f t="shared" si="53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102559543.99999997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  <c r="V159" s="495">
        <f>+S159-J159</f>
        <v>-102559543.99999997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12089.999999999996</v>
      </c>
      <c r="J160" s="95">
        <f>+I160*F160</f>
        <v>64633139.999999978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1999.9999999999982</v>
      </c>
      <c r="J161" s="96">
        <f>+I161*F161</f>
        <v>5345999.9999999953</v>
      </c>
      <c r="L161" s="340"/>
      <c r="M161" s="96">
        <f t="shared" ref="M161:M163" si="57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55</v>
      </c>
      <c r="J162" s="96">
        <f t="shared" ref="J162:J163" si="58">+I162*F162</f>
        <v>14696440</v>
      </c>
      <c r="L162" s="340"/>
      <c r="M162" s="96">
        <f t="shared" si="57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1967</v>
      </c>
      <c r="J163" s="97">
        <f t="shared" si="58"/>
        <v>17883964</v>
      </c>
      <c r="L163" s="343"/>
      <c r="M163" s="97">
        <f t="shared" si="57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3713754523.3755002</v>
      </c>
      <c r="L166" s="455"/>
      <c r="M166" s="102">
        <f>+M167+M229+M233</f>
        <v>207856170.52000001</v>
      </c>
      <c r="O166" s="263"/>
      <c r="P166" s="405">
        <f>+P167+P229+P233</f>
        <v>3005102686.8900194</v>
      </c>
      <c r="R166" s="191"/>
      <c r="S166" s="405">
        <f>+S167+S229+S233</f>
        <v>3212958857.4100194</v>
      </c>
      <c r="T166" s="264">
        <f>+S166/J166</f>
        <v>0.86515111248917487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1952346563.2800002</v>
      </c>
      <c r="L167" s="456"/>
      <c r="M167" s="288">
        <f>+M168+M188</f>
        <v>13660897.24</v>
      </c>
      <c r="O167" s="322"/>
      <c r="P167" s="405">
        <f>+P168+P188</f>
        <v>1452317461.53</v>
      </c>
      <c r="R167" s="323"/>
      <c r="S167" s="405">
        <f>+S168+S188</f>
        <v>1465978358.77</v>
      </c>
      <c r="T167" s="289">
        <f>+S167/J167</f>
        <v>0.75088019019897412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8509727.2400000002</v>
      </c>
      <c r="O168" s="290"/>
      <c r="P168" s="405">
        <f>SUM(P169:P185)</f>
        <v>929629239.08999991</v>
      </c>
      <c r="R168" s="192"/>
      <c r="S168" s="405">
        <f>SUM(S169:S185)</f>
        <v>938138966.32999992</v>
      </c>
      <c r="T168" s="264">
        <f>+S168/J168</f>
        <v>0.99973430196057944</v>
      </c>
      <c r="V168" s="495">
        <f>+S168-J168</f>
        <v>-249327.93000006676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9">+E169*F169</f>
        <v>29969474.25</v>
      </c>
      <c r="I169" s="371">
        <v>2100</v>
      </c>
      <c r="J169" s="95">
        <f>+I169*F169</f>
        <v>34450500</v>
      </c>
      <c r="L169" s="371">
        <v>339.92</v>
      </c>
      <c r="M169" s="545">
        <f t="shared" ref="M169:M185" si="60">+(L169)*F169</f>
        <v>5576387.6000000006</v>
      </c>
      <c r="O169" s="244">
        <v>1750.12</v>
      </c>
      <c r="P169" s="199">
        <f t="shared" ref="P169:P185" si="61">+O169*F169</f>
        <v>28710718.599999998</v>
      </c>
      <c r="R169" s="244">
        <f>+L169+O169</f>
        <v>2090.04</v>
      </c>
      <c r="S169" s="216">
        <f t="shared" ref="S169:S185" si="62">+R169*F169</f>
        <v>34287106.200000003</v>
      </c>
      <c r="T169" s="246">
        <f>+S169/J169</f>
        <v>0.99525714285714295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9"/>
        <v>17197965.899999999</v>
      </c>
      <c r="I170" s="374">
        <v>11549.999999999998</v>
      </c>
      <c r="J170" s="96">
        <f>+I170*F170</f>
        <v>18121949.999999996</v>
      </c>
      <c r="L170" s="347">
        <v>1869.56</v>
      </c>
      <c r="M170" s="217">
        <f t="shared" si="60"/>
        <v>2933339.64</v>
      </c>
      <c r="O170" s="218">
        <v>9625.67</v>
      </c>
      <c r="P170" s="200">
        <f t="shared" si="61"/>
        <v>15102676.23</v>
      </c>
      <c r="R170" s="218">
        <f>+L170+O170</f>
        <v>11495.23</v>
      </c>
      <c r="S170" s="202">
        <f t="shared" si="62"/>
        <v>18036015.870000001</v>
      </c>
      <c r="T170" s="203">
        <f>+S170/J170</f>
        <v>0.99525800865800895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9"/>
        <v>113668787.54000001</v>
      </c>
      <c r="I171" s="374">
        <v>400</v>
      </c>
      <c r="J171" s="96">
        <f t="shared" ref="J171:J185" si="63">+I171*F171</f>
        <v>30707600</v>
      </c>
      <c r="L171" s="330"/>
      <c r="M171" s="200">
        <f t="shared" si="60"/>
        <v>0</v>
      </c>
      <c r="O171" s="218">
        <v>400</v>
      </c>
      <c r="P171" s="200">
        <f t="shared" si="61"/>
        <v>30707600</v>
      </c>
      <c r="R171" s="218">
        <f t="shared" ref="R171:R184" si="64">+L171+O171</f>
        <v>400</v>
      </c>
      <c r="S171" s="202">
        <f t="shared" si="62"/>
        <v>30707600</v>
      </c>
      <c r="T171" s="203">
        <f t="shared" ref="T171:T184" si="65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9"/>
        <v>283951075.18000001</v>
      </c>
      <c r="I172" s="374">
        <v>170</v>
      </c>
      <c r="J172" s="96">
        <f t="shared" si="63"/>
        <v>234067220</v>
      </c>
      <c r="L172" s="330"/>
      <c r="M172" s="217">
        <f t="shared" si="60"/>
        <v>0</v>
      </c>
      <c r="O172" s="218">
        <v>170</v>
      </c>
      <c r="P172" s="200">
        <f t="shared" si="61"/>
        <v>234067220</v>
      </c>
      <c r="R172" s="218">
        <f t="shared" si="64"/>
        <v>170</v>
      </c>
      <c r="S172" s="202">
        <f t="shared" si="62"/>
        <v>234067220</v>
      </c>
      <c r="T172" s="203">
        <f t="shared" si="65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9"/>
        <v>459235573.25999993</v>
      </c>
      <c r="I173" s="374">
        <v>499.73999999999995</v>
      </c>
      <c r="J173" s="96">
        <f t="shared" si="63"/>
        <v>459235573.25999993</v>
      </c>
      <c r="L173" s="328"/>
      <c r="M173" s="291">
        <f t="shared" si="60"/>
        <v>0</v>
      </c>
      <c r="O173" s="218">
        <v>499.74</v>
      </c>
      <c r="P173" s="200">
        <f t="shared" si="61"/>
        <v>459235573.25999999</v>
      </c>
      <c r="R173" s="218">
        <f t="shared" si="64"/>
        <v>499.74</v>
      </c>
      <c r="S173" s="202">
        <f t="shared" si="62"/>
        <v>459235573.25999999</v>
      </c>
      <c r="T173" s="203">
        <f t="shared" si="65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9"/>
        <v>11713860</v>
      </c>
      <c r="I174" s="374">
        <v>20</v>
      </c>
      <c r="J174" s="96">
        <f t="shared" si="63"/>
        <v>11713860</v>
      </c>
      <c r="L174" s="330"/>
      <c r="M174" s="217">
        <f t="shared" si="60"/>
        <v>0</v>
      </c>
      <c r="O174" s="218">
        <v>20</v>
      </c>
      <c r="P174" s="200">
        <f t="shared" si="61"/>
        <v>11713860</v>
      </c>
      <c r="R174" s="218">
        <f t="shared" si="64"/>
        <v>20</v>
      </c>
      <c r="S174" s="202">
        <f t="shared" si="62"/>
        <v>11713860</v>
      </c>
      <c r="T174" s="203">
        <f t="shared" si="65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9"/>
        <v>581360</v>
      </c>
      <c r="I175" s="374">
        <v>5</v>
      </c>
      <c r="J175" s="96">
        <f t="shared" si="63"/>
        <v>581360</v>
      </c>
      <c r="L175" s="330"/>
      <c r="M175" s="217">
        <f t="shared" si="60"/>
        <v>0</v>
      </c>
      <c r="O175" s="218">
        <v>5</v>
      </c>
      <c r="P175" s="200">
        <f t="shared" si="61"/>
        <v>581360</v>
      </c>
      <c r="R175" s="218">
        <f t="shared" si="64"/>
        <v>5</v>
      </c>
      <c r="S175" s="202">
        <f t="shared" si="62"/>
        <v>581360</v>
      </c>
      <c r="T175" s="203">
        <f t="shared" si="65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9"/>
        <v>991875</v>
      </c>
      <c r="I176" s="374">
        <v>15</v>
      </c>
      <c r="J176" s="96">
        <f t="shared" si="63"/>
        <v>991875</v>
      </c>
      <c r="L176" s="330"/>
      <c r="M176" s="217">
        <f t="shared" si="60"/>
        <v>0</v>
      </c>
      <c r="O176" s="218">
        <v>15</v>
      </c>
      <c r="P176" s="200">
        <f t="shared" si="61"/>
        <v>991875</v>
      </c>
      <c r="R176" s="218">
        <f t="shared" si="64"/>
        <v>15</v>
      </c>
      <c r="S176" s="202">
        <f t="shared" si="62"/>
        <v>991875</v>
      </c>
      <c r="T176" s="203">
        <f t="shared" si="65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9"/>
        <v>10332064</v>
      </c>
      <c r="I177" s="374">
        <v>1</v>
      </c>
      <c r="J177" s="96">
        <f t="shared" si="63"/>
        <v>10332064</v>
      </c>
      <c r="L177" s="330"/>
      <c r="M177" s="217">
        <f t="shared" si="60"/>
        <v>0</v>
      </c>
      <c r="O177" s="218">
        <v>1</v>
      </c>
      <c r="P177" s="200">
        <f t="shared" si="61"/>
        <v>10332064</v>
      </c>
      <c r="R177" s="218">
        <f t="shared" si="64"/>
        <v>1</v>
      </c>
      <c r="S177" s="202">
        <f t="shared" si="62"/>
        <v>10332064</v>
      </c>
      <c r="T177" s="203">
        <f t="shared" si="65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9"/>
        <v>11049110</v>
      </c>
      <c r="I178" s="374">
        <v>0</v>
      </c>
      <c r="J178" s="96">
        <f t="shared" si="63"/>
        <v>0</v>
      </c>
      <c r="L178" s="330"/>
      <c r="M178" s="217">
        <f t="shared" si="60"/>
        <v>0</v>
      </c>
      <c r="O178" s="218">
        <v>0</v>
      </c>
      <c r="P178" s="200">
        <f t="shared" si="61"/>
        <v>0</v>
      </c>
      <c r="R178" s="218">
        <f t="shared" si="64"/>
        <v>0</v>
      </c>
      <c r="S178" s="202">
        <f t="shared" si="62"/>
        <v>0</v>
      </c>
      <c r="T178" s="203">
        <v>0</v>
      </c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9"/>
        <v>0</v>
      </c>
      <c r="I179" s="374">
        <v>0</v>
      </c>
      <c r="J179" s="96">
        <f t="shared" si="63"/>
        <v>0</v>
      </c>
      <c r="L179" s="330"/>
      <c r="M179" s="217">
        <f t="shared" si="60"/>
        <v>0</v>
      </c>
      <c r="O179" s="218">
        <v>0</v>
      </c>
      <c r="P179" s="200">
        <f t="shared" si="61"/>
        <v>0</v>
      </c>
      <c r="R179" s="218">
        <f t="shared" si="64"/>
        <v>0</v>
      </c>
      <c r="S179" s="202">
        <f t="shared" si="62"/>
        <v>0</v>
      </c>
      <c r="T179" s="203">
        <v>0</v>
      </c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9"/>
        <v>12789944</v>
      </c>
      <c r="I180" s="374">
        <v>0</v>
      </c>
      <c r="J180" s="96">
        <f t="shared" si="63"/>
        <v>0</v>
      </c>
      <c r="L180" s="330"/>
      <c r="M180" s="217">
        <f t="shared" si="60"/>
        <v>0</v>
      </c>
      <c r="O180" s="218">
        <v>0</v>
      </c>
      <c r="P180" s="200">
        <f t="shared" si="61"/>
        <v>0</v>
      </c>
      <c r="R180" s="218">
        <f t="shared" si="64"/>
        <v>0</v>
      </c>
      <c r="S180" s="202">
        <f t="shared" si="62"/>
        <v>0</v>
      </c>
      <c r="T180" s="203">
        <v>0</v>
      </c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9"/>
        <v>127074394</v>
      </c>
      <c r="I181" s="374">
        <v>2</v>
      </c>
      <c r="J181" s="96">
        <f t="shared" si="63"/>
        <v>127074394</v>
      </c>
      <c r="L181" s="330"/>
      <c r="M181" s="200">
        <f t="shared" si="60"/>
        <v>0</v>
      </c>
      <c r="O181" s="218">
        <v>2</v>
      </c>
      <c r="P181" s="200">
        <f t="shared" si="61"/>
        <v>127074394</v>
      </c>
      <c r="R181" s="218">
        <f t="shared" si="64"/>
        <v>2</v>
      </c>
      <c r="S181" s="202">
        <f t="shared" si="62"/>
        <v>127074394</v>
      </c>
      <c r="T181" s="203">
        <f t="shared" si="65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9"/>
        <v>0</v>
      </c>
      <c r="I182" s="374">
        <v>0</v>
      </c>
      <c r="J182" s="96">
        <f t="shared" si="63"/>
        <v>0</v>
      </c>
      <c r="L182" s="330"/>
      <c r="M182" s="217">
        <f t="shared" si="60"/>
        <v>0</v>
      </c>
      <c r="O182" s="218">
        <v>0</v>
      </c>
      <c r="P182" s="200">
        <f t="shared" si="61"/>
        <v>0</v>
      </c>
      <c r="R182" s="218">
        <f t="shared" si="64"/>
        <v>0</v>
      </c>
      <c r="S182" s="202">
        <f t="shared" si="62"/>
        <v>0</v>
      </c>
      <c r="T182" s="203">
        <v>0</v>
      </c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9"/>
        <v>2622462</v>
      </c>
      <c r="I183" s="374">
        <v>1</v>
      </c>
      <c r="J183" s="96">
        <f t="shared" si="63"/>
        <v>2622462</v>
      </c>
      <c r="L183" s="330"/>
      <c r="M183" s="217">
        <f t="shared" si="60"/>
        <v>0</v>
      </c>
      <c r="O183" s="218">
        <v>1</v>
      </c>
      <c r="P183" s="200">
        <f t="shared" si="61"/>
        <v>2622462</v>
      </c>
      <c r="R183" s="218">
        <f t="shared" si="64"/>
        <v>1</v>
      </c>
      <c r="S183" s="202">
        <f t="shared" si="62"/>
        <v>2622462</v>
      </c>
      <c r="T183" s="203">
        <f t="shared" si="65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9"/>
        <v>4244718</v>
      </c>
      <c r="I184" s="374">
        <v>2</v>
      </c>
      <c r="J184" s="96">
        <f t="shared" si="63"/>
        <v>8489436</v>
      </c>
      <c r="L184" s="450"/>
      <c r="M184" s="200">
        <f t="shared" si="60"/>
        <v>0</v>
      </c>
      <c r="O184" s="218">
        <v>2</v>
      </c>
      <c r="P184" s="200">
        <f t="shared" si="61"/>
        <v>8489436</v>
      </c>
      <c r="R184" s="218">
        <f t="shared" si="64"/>
        <v>2</v>
      </c>
      <c r="S184" s="202">
        <f t="shared" si="62"/>
        <v>8489436</v>
      </c>
      <c r="T184" s="203">
        <f t="shared" si="65"/>
        <v>1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9"/>
        <v>0</v>
      </c>
      <c r="I185" s="375">
        <v>0</v>
      </c>
      <c r="J185" s="97">
        <f t="shared" si="63"/>
        <v>0</v>
      </c>
      <c r="L185" s="428"/>
      <c r="M185" s="236">
        <f t="shared" si="60"/>
        <v>0</v>
      </c>
      <c r="O185" s="237">
        <v>0</v>
      </c>
      <c r="P185" s="208">
        <f t="shared" si="61"/>
        <v>0</v>
      </c>
      <c r="R185" s="237">
        <f>+L185+O185</f>
        <v>0</v>
      </c>
      <c r="S185" s="259">
        <f t="shared" si="62"/>
        <v>0</v>
      </c>
      <c r="T185" s="213">
        <v>0</v>
      </c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1013958269.0200001</v>
      </c>
      <c r="L188" s="449"/>
      <c r="M188" s="288">
        <f>SUM(M189:M227)</f>
        <v>5151170</v>
      </c>
      <c r="O188" s="263"/>
      <c r="P188" s="405">
        <f>SUM(P189:P227)</f>
        <v>522688222.44</v>
      </c>
      <c r="R188" s="191"/>
      <c r="S188" s="405">
        <f>SUM(S189:S227)</f>
        <v>527839392.44</v>
      </c>
      <c r="T188" s="264"/>
      <c r="V188" s="495">
        <f>+S188-J188</f>
        <v>-486118876.5800001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6">+E189*F189</f>
        <v>19920099.350000001</v>
      </c>
      <c r="I189" s="371">
        <v>1214.27</v>
      </c>
      <c r="J189" s="96">
        <f>+I189*F189</f>
        <v>19920099.350000001</v>
      </c>
      <c r="L189" s="254">
        <v>314</v>
      </c>
      <c r="M189" s="304">
        <f t="shared" ref="M189:M227" si="67">+(L189)*F189</f>
        <v>5151170</v>
      </c>
      <c r="O189" s="244">
        <v>894.81</v>
      </c>
      <c r="P189" s="199">
        <f t="shared" ref="P189:P227" si="68">+O189*F189</f>
        <v>14679358.049999999</v>
      </c>
      <c r="R189" s="244">
        <f>+L189+O189</f>
        <v>1208.81</v>
      </c>
      <c r="S189" s="216">
        <f t="shared" ref="S189:S227" si="69">+R189*F189</f>
        <v>19830528.050000001</v>
      </c>
      <c r="T189" s="246">
        <f>+S189/J189</f>
        <v>0.99550347122139227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6"/>
        <v>14688960</v>
      </c>
      <c r="I190" s="374">
        <v>440</v>
      </c>
      <c r="J190" s="96">
        <f>+I190*F190</f>
        <v>14688960</v>
      </c>
      <c r="L190" s="330"/>
      <c r="M190" s="217">
        <f t="shared" si="67"/>
        <v>0</v>
      </c>
      <c r="O190" s="218">
        <v>0</v>
      </c>
      <c r="P190" s="200">
        <f t="shared" si="68"/>
        <v>0</v>
      </c>
      <c r="R190" s="218">
        <f>+L190+O190</f>
        <v>0</v>
      </c>
      <c r="S190" s="202">
        <f t="shared" si="69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6"/>
        <v>22199408</v>
      </c>
      <c r="I191" s="374">
        <v>616</v>
      </c>
      <c r="J191" s="96">
        <f t="shared" ref="J191:J226" si="70">+I191*F191</f>
        <v>22199408</v>
      </c>
      <c r="L191" s="330"/>
      <c r="M191" s="217">
        <f t="shared" si="67"/>
        <v>0</v>
      </c>
      <c r="O191" s="218">
        <v>0</v>
      </c>
      <c r="P191" s="200">
        <f t="shared" si="68"/>
        <v>0</v>
      </c>
      <c r="R191" s="218">
        <f t="shared" ref="R191:R226" si="71">+L191+O191</f>
        <v>0</v>
      </c>
      <c r="S191" s="202">
        <f t="shared" si="69"/>
        <v>0</v>
      </c>
      <c r="T191" s="203">
        <f t="shared" ref="T191:T225" si="72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6"/>
        <v>1801656</v>
      </c>
      <c r="I192" s="374">
        <v>9</v>
      </c>
      <c r="J192" s="96">
        <f t="shared" si="70"/>
        <v>1801656</v>
      </c>
      <c r="L192" s="330"/>
      <c r="M192" s="217">
        <f t="shared" si="67"/>
        <v>0</v>
      </c>
      <c r="O192" s="218">
        <v>0</v>
      </c>
      <c r="P192" s="200">
        <f t="shared" si="68"/>
        <v>0</v>
      </c>
      <c r="R192" s="218">
        <f t="shared" si="71"/>
        <v>0</v>
      </c>
      <c r="S192" s="202">
        <f t="shared" si="69"/>
        <v>0</v>
      </c>
      <c r="T192" s="203">
        <f t="shared" si="72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6"/>
        <v>1975656</v>
      </c>
      <c r="I193" s="374">
        <v>8</v>
      </c>
      <c r="J193" s="96">
        <f t="shared" si="70"/>
        <v>1975656</v>
      </c>
      <c r="L193" s="330"/>
      <c r="M193" s="217">
        <f t="shared" si="67"/>
        <v>0</v>
      </c>
      <c r="O193" s="218">
        <v>0</v>
      </c>
      <c r="P193" s="200">
        <f t="shared" si="68"/>
        <v>0</v>
      </c>
      <c r="R193" s="218">
        <f t="shared" si="71"/>
        <v>0</v>
      </c>
      <c r="S193" s="202">
        <f t="shared" si="69"/>
        <v>0</v>
      </c>
      <c r="T193" s="203">
        <f t="shared" si="72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6"/>
        <v>16200172</v>
      </c>
      <c r="I194" s="374">
        <v>556</v>
      </c>
      <c r="J194" s="96">
        <f t="shared" si="70"/>
        <v>16200172</v>
      </c>
      <c r="L194" s="347"/>
      <c r="M194" s="217">
        <f t="shared" si="67"/>
        <v>0</v>
      </c>
      <c r="O194" s="218">
        <v>50</v>
      </c>
      <c r="P194" s="200">
        <f t="shared" si="68"/>
        <v>1456850</v>
      </c>
      <c r="R194" s="218">
        <f t="shared" si="71"/>
        <v>50</v>
      </c>
      <c r="S194" s="202">
        <f t="shared" si="69"/>
        <v>1456850</v>
      </c>
      <c r="T194" s="203">
        <f t="shared" si="72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6"/>
        <v>2495548</v>
      </c>
      <c r="I195" s="374">
        <v>5</v>
      </c>
      <c r="J195" s="96">
        <f t="shared" si="70"/>
        <v>3119435</v>
      </c>
      <c r="L195" s="347"/>
      <c r="M195" s="217">
        <f t="shared" si="67"/>
        <v>0</v>
      </c>
      <c r="O195" s="218">
        <v>4</v>
      </c>
      <c r="P195" s="200">
        <f t="shared" si="68"/>
        <v>2495548</v>
      </c>
      <c r="R195" s="218">
        <f t="shared" si="71"/>
        <v>4</v>
      </c>
      <c r="S195" s="202">
        <f t="shared" si="69"/>
        <v>2495548</v>
      </c>
      <c r="T195" s="203">
        <f t="shared" si="72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6"/>
        <v>2842904</v>
      </c>
      <c r="I196" s="374">
        <v>6</v>
      </c>
      <c r="J196" s="96">
        <f t="shared" si="70"/>
        <v>4264356</v>
      </c>
      <c r="L196" s="347"/>
      <c r="M196" s="96">
        <f t="shared" si="67"/>
        <v>0</v>
      </c>
      <c r="O196" s="218">
        <v>6</v>
      </c>
      <c r="P196" s="200">
        <f t="shared" si="68"/>
        <v>4264356</v>
      </c>
      <c r="R196" s="218">
        <f t="shared" si="71"/>
        <v>6</v>
      </c>
      <c r="S196" s="202">
        <f t="shared" si="69"/>
        <v>4264356</v>
      </c>
      <c r="T196" s="203">
        <f t="shared" si="72"/>
        <v>1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6"/>
        <v>5962347</v>
      </c>
      <c r="I197" s="374">
        <v>9</v>
      </c>
      <c r="J197" s="96">
        <f t="shared" si="70"/>
        <v>5962347</v>
      </c>
      <c r="L197" s="347"/>
      <c r="M197" s="96">
        <f t="shared" si="67"/>
        <v>0</v>
      </c>
      <c r="O197" s="218">
        <v>9</v>
      </c>
      <c r="P197" s="200">
        <f t="shared" si="68"/>
        <v>5962347</v>
      </c>
      <c r="R197" s="218">
        <f t="shared" si="71"/>
        <v>9</v>
      </c>
      <c r="S197" s="202">
        <f t="shared" si="69"/>
        <v>5962347</v>
      </c>
      <c r="T197" s="203">
        <f t="shared" si="72"/>
        <v>1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6"/>
        <v>5299864</v>
      </c>
      <c r="I198" s="374">
        <v>8</v>
      </c>
      <c r="J198" s="96">
        <f t="shared" si="70"/>
        <v>5299864</v>
      </c>
      <c r="L198" s="347"/>
      <c r="M198" s="96">
        <f t="shared" si="67"/>
        <v>0</v>
      </c>
      <c r="O198" s="218">
        <v>2</v>
      </c>
      <c r="P198" s="200">
        <f t="shared" si="68"/>
        <v>1324966</v>
      </c>
      <c r="R198" s="218">
        <f t="shared" si="71"/>
        <v>2</v>
      </c>
      <c r="S198" s="202">
        <f t="shared" si="69"/>
        <v>1324966</v>
      </c>
      <c r="T198" s="203">
        <f t="shared" si="72"/>
        <v>0.25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6"/>
        <v>2338893</v>
      </c>
      <c r="I199" s="374">
        <v>31</v>
      </c>
      <c r="J199" s="96">
        <f t="shared" si="70"/>
        <v>3152421</v>
      </c>
      <c r="L199" s="347"/>
      <c r="M199" s="96">
        <f t="shared" si="67"/>
        <v>0</v>
      </c>
      <c r="O199" s="218">
        <v>31</v>
      </c>
      <c r="P199" s="200">
        <f t="shared" si="68"/>
        <v>3152421</v>
      </c>
      <c r="R199" s="218">
        <f t="shared" si="71"/>
        <v>31</v>
      </c>
      <c r="S199" s="202">
        <f t="shared" si="69"/>
        <v>3152421</v>
      </c>
      <c r="T199" s="203">
        <f t="shared" si="72"/>
        <v>1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6"/>
        <v>6308120</v>
      </c>
      <c r="I200" s="374">
        <v>140</v>
      </c>
      <c r="J200" s="96">
        <f t="shared" si="70"/>
        <v>6308120</v>
      </c>
      <c r="L200" s="330"/>
      <c r="M200" s="217">
        <f t="shared" si="67"/>
        <v>0</v>
      </c>
      <c r="O200" s="218">
        <v>0</v>
      </c>
      <c r="P200" s="200">
        <f t="shared" si="68"/>
        <v>0</v>
      </c>
      <c r="R200" s="218">
        <f t="shared" si="71"/>
        <v>0</v>
      </c>
      <c r="S200" s="202">
        <f t="shared" si="69"/>
        <v>0</v>
      </c>
      <c r="T200" s="203">
        <f t="shared" si="72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6"/>
        <v>20911401</v>
      </c>
      <c r="I201" s="374">
        <v>333</v>
      </c>
      <c r="J201" s="96">
        <f t="shared" si="70"/>
        <v>20911401</v>
      </c>
      <c r="L201" s="330"/>
      <c r="M201" s="217">
        <f t="shared" si="67"/>
        <v>0</v>
      </c>
      <c r="O201" s="218">
        <v>0</v>
      </c>
      <c r="P201" s="200">
        <f t="shared" si="68"/>
        <v>0</v>
      </c>
      <c r="R201" s="218">
        <f t="shared" si="71"/>
        <v>0</v>
      </c>
      <c r="S201" s="202">
        <f t="shared" si="69"/>
        <v>0</v>
      </c>
      <c r="T201" s="203">
        <f t="shared" si="72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6"/>
        <v>213151071.20000002</v>
      </c>
      <c r="I202" s="374">
        <v>0</v>
      </c>
      <c r="J202" s="96">
        <f t="shared" si="70"/>
        <v>0</v>
      </c>
      <c r="L202" s="330"/>
      <c r="M202" s="217">
        <f t="shared" si="67"/>
        <v>0</v>
      </c>
      <c r="O202" s="218">
        <v>0</v>
      </c>
      <c r="P202" s="200">
        <f t="shared" si="68"/>
        <v>0</v>
      </c>
      <c r="R202" s="218">
        <f t="shared" si="71"/>
        <v>0</v>
      </c>
      <c r="S202" s="202">
        <f t="shared" si="69"/>
        <v>0</v>
      </c>
      <c r="T202" s="203"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6"/>
        <v>350625996.74000001</v>
      </c>
      <c r="I203" s="374">
        <v>0</v>
      </c>
      <c r="J203" s="96">
        <f t="shared" si="70"/>
        <v>0</v>
      </c>
      <c r="L203" s="330"/>
      <c r="M203" s="217">
        <f t="shared" si="67"/>
        <v>0</v>
      </c>
      <c r="O203" s="218">
        <v>0</v>
      </c>
      <c r="P203" s="200">
        <f t="shared" si="68"/>
        <v>0</v>
      </c>
      <c r="R203" s="218">
        <f t="shared" si="71"/>
        <v>0</v>
      </c>
      <c r="S203" s="202">
        <f t="shared" si="69"/>
        <v>0</v>
      </c>
      <c r="T203" s="203"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6"/>
        <v>20485430</v>
      </c>
      <c r="I204" s="374">
        <v>16</v>
      </c>
      <c r="J204" s="96">
        <f t="shared" si="70"/>
        <v>46823840</v>
      </c>
      <c r="L204" s="347"/>
      <c r="M204" s="96">
        <f t="shared" si="67"/>
        <v>0</v>
      </c>
      <c r="O204" s="218">
        <v>10</v>
      </c>
      <c r="P204" s="200">
        <f t="shared" si="68"/>
        <v>29264900</v>
      </c>
      <c r="R204" s="218">
        <f t="shared" si="71"/>
        <v>10</v>
      </c>
      <c r="S204" s="202">
        <f t="shared" si="69"/>
        <v>29264900</v>
      </c>
      <c r="T204" s="203">
        <f t="shared" si="72"/>
        <v>0.625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6"/>
        <v>3984048</v>
      </c>
      <c r="I205" s="374">
        <v>1</v>
      </c>
      <c r="J205" s="96">
        <f t="shared" si="70"/>
        <v>3984048</v>
      </c>
      <c r="L205" s="330"/>
      <c r="M205" s="217">
        <f t="shared" si="67"/>
        <v>0</v>
      </c>
      <c r="O205" s="218">
        <v>0</v>
      </c>
      <c r="P205" s="200">
        <f t="shared" si="68"/>
        <v>0</v>
      </c>
      <c r="R205" s="218">
        <f t="shared" si="71"/>
        <v>0</v>
      </c>
      <c r="S205" s="202">
        <f t="shared" si="69"/>
        <v>0</v>
      </c>
      <c r="T205" s="203">
        <f t="shared" si="72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6"/>
        <v>2092606</v>
      </c>
      <c r="I206" s="374">
        <v>1</v>
      </c>
      <c r="J206" s="96">
        <f t="shared" si="70"/>
        <v>2092606</v>
      </c>
      <c r="L206" s="330"/>
      <c r="M206" s="217">
        <f t="shared" si="67"/>
        <v>0</v>
      </c>
      <c r="O206" s="218">
        <v>0</v>
      </c>
      <c r="P206" s="200">
        <f t="shared" si="68"/>
        <v>0</v>
      </c>
      <c r="R206" s="218">
        <f t="shared" si="71"/>
        <v>0</v>
      </c>
      <c r="S206" s="202">
        <f t="shared" si="69"/>
        <v>0</v>
      </c>
      <c r="T206" s="203">
        <f t="shared" si="72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6"/>
        <v>4551784</v>
      </c>
      <c r="I207" s="374">
        <v>1</v>
      </c>
      <c r="J207" s="96">
        <f t="shared" si="70"/>
        <v>4551784</v>
      </c>
      <c r="L207" s="330"/>
      <c r="M207" s="217">
        <f t="shared" si="67"/>
        <v>0</v>
      </c>
      <c r="O207" s="218">
        <v>0</v>
      </c>
      <c r="P207" s="200">
        <f t="shared" si="68"/>
        <v>0</v>
      </c>
      <c r="R207" s="218">
        <f t="shared" si="71"/>
        <v>0</v>
      </c>
      <c r="S207" s="202">
        <f t="shared" si="69"/>
        <v>0</v>
      </c>
      <c r="T207" s="203">
        <f t="shared" si="72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6"/>
        <v>3645469</v>
      </c>
      <c r="I208" s="374">
        <v>1</v>
      </c>
      <c r="J208" s="96">
        <f t="shared" si="70"/>
        <v>3645469</v>
      </c>
      <c r="L208" s="330"/>
      <c r="M208" s="217">
        <f t="shared" si="67"/>
        <v>0</v>
      </c>
      <c r="O208" s="218">
        <v>0</v>
      </c>
      <c r="P208" s="200">
        <f t="shared" si="68"/>
        <v>0</v>
      </c>
      <c r="R208" s="218">
        <f t="shared" si="71"/>
        <v>0</v>
      </c>
      <c r="S208" s="202">
        <f t="shared" si="69"/>
        <v>0</v>
      </c>
      <c r="T208" s="203">
        <f t="shared" si="72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6"/>
        <v>1518294</v>
      </c>
      <c r="I209" s="374">
        <v>1</v>
      </c>
      <c r="J209" s="96">
        <f t="shared" si="70"/>
        <v>1518294</v>
      </c>
      <c r="L209" s="330"/>
      <c r="M209" s="217">
        <f t="shared" si="67"/>
        <v>0</v>
      </c>
      <c r="O209" s="218">
        <v>0</v>
      </c>
      <c r="P209" s="200">
        <f t="shared" si="68"/>
        <v>0</v>
      </c>
      <c r="R209" s="218">
        <f t="shared" si="71"/>
        <v>0</v>
      </c>
      <c r="S209" s="202">
        <f t="shared" si="69"/>
        <v>0</v>
      </c>
      <c r="T209" s="203">
        <f t="shared" si="72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6"/>
        <v>56686180</v>
      </c>
      <c r="I210" s="374">
        <v>5</v>
      </c>
      <c r="J210" s="96">
        <f t="shared" si="70"/>
        <v>56686180</v>
      </c>
      <c r="L210" s="330"/>
      <c r="M210" s="217">
        <f t="shared" si="67"/>
        <v>0</v>
      </c>
      <c r="O210" s="218">
        <v>0</v>
      </c>
      <c r="P210" s="200">
        <f t="shared" si="68"/>
        <v>0</v>
      </c>
      <c r="R210" s="218">
        <f t="shared" si="71"/>
        <v>0</v>
      </c>
      <c r="S210" s="202">
        <f t="shared" si="69"/>
        <v>0</v>
      </c>
      <c r="T210" s="203">
        <f t="shared" si="72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6"/>
        <v>56322925</v>
      </c>
      <c r="I211" s="374">
        <v>5</v>
      </c>
      <c r="J211" s="96">
        <f t="shared" si="70"/>
        <v>56322925</v>
      </c>
      <c r="L211" s="330"/>
      <c r="M211" s="217">
        <f t="shared" si="67"/>
        <v>0</v>
      </c>
      <c r="O211" s="218">
        <v>0</v>
      </c>
      <c r="P211" s="200">
        <f t="shared" si="68"/>
        <v>0</v>
      </c>
      <c r="R211" s="218">
        <f t="shared" si="71"/>
        <v>0</v>
      </c>
      <c r="S211" s="202">
        <f t="shared" si="69"/>
        <v>0</v>
      </c>
      <c r="T211" s="203">
        <f t="shared" si="72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6"/>
        <v>813567</v>
      </c>
      <c r="I212" s="374">
        <v>1</v>
      </c>
      <c r="J212" s="96">
        <f t="shared" si="70"/>
        <v>813567</v>
      </c>
      <c r="L212" s="330"/>
      <c r="M212" s="217">
        <f t="shared" si="67"/>
        <v>0</v>
      </c>
      <c r="O212" s="218">
        <v>0</v>
      </c>
      <c r="P212" s="200">
        <f t="shared" si="68"/>
        <v>0</v>
      </c>
      <c r="R212" s="218">
        <f t="shared" si="71"/>
        <v>0</v>
      </c>
      <c r="S212" s="202">
        <f t="shared" si="69"/>
        <v>0</v>
      </c>
      <c r="T212" s="203">
        <f t="shared" si="72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6"/>
        <v>814641</v>
      </c>
      <c r="I213" s="374">
        <v>1</v>
      </c>
      <c r="J213" s="96">
        <f t="shared" si="70"/>
        <v>814641</v>
      </c>
      <c r="L213" s="330"/>
      <c r="M213" s="217">
        <f t="shared" si="67"/>
        <v>0</v>
      </c>
      <c r="O213" s="218">
        <v>0</v>
      </c>
      <c r="P213" s="200">
        <f t="shared" si="68"/>
        <v>0</v>
      </c>
      <c r="R213" s="218">
        <f t="shared" si="71"/>
        <v>0</v>
      </c>
      <c r="S213" s="202">
        <f t="shared" si="69"/>
        <v>0</v>
      </c>
      <c r="T213" s="203">
        <f t="shared" si="72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6"/>
        <v>36354216</v>
      </c>
      <c r="I214" s="374">
        <v>1</v>
      </c>
      <c r="J214" s="96">
        <f t="shared" si="70"/>
        <v>36354216</v>
      </c>
      <c r="L214" s="330"/>
      <c r="M214" s="217">
        <f t="shared" si="67"/>
        <v>0</v>
      </c>
      <c r="O214" s="218">
        <v>0</v>
      </c>
      <c r="P214" s="200">
        <f t="shared" si="68"/>
        <v>0</v>
      </c>
      <c r="R214" s="218">
        <f t="shared" si="71"/>
        <v>0</v>
      </c>
      <c r="S214" s="202">
        <f t="shared" si="69"/>
        <v>0</v>
      </c>
      <c r="T214" s="203">
        <f t="shared" si="72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6"/>
        <v>3282034</v>
      </c>
      <c r="I215" s="374">
        <v>1</v>
      </c>
      <c r="J215" s="96">
        <f t="shared" si="70"/>
        <v>3282034</v>
      </c>
      <c r="L215" s="330"/>
      <c r="M215" s="217">
        <f t="shared" si="67"/>
        <v>0</v>
      </c>
      <c r="O215" s="218">
        <v>1</v>
      </c>
      <c r="P215" s="200">
        <f t="shared" si="68"/>
        <v>3282034</v>
      </c>
      <c r="R215" s="218">
        <f t="shared" si="71"/>
        <v>1</v>
      </c>
      <c r="S215" s="202">
        <f t="shared" si="69"/>
        <v>3282034</v>
      </c>
      <c r="T215" s="203">
        <f t="shared" si="72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6"/>
        <v>62419875</v>
      </c>
      <c r="I216" s="374">
        <v>32</v>
      </c>
      <c r="J216" s="96">
        <f t="shared" si="70"/>
        <v>79897440</v>
      </c>
      <c r="L216" s="347"/>
      <c r="M216" s="96">
        <f t="shared" si="67"/>
        <v>0</v>
      </c>
      <c r="O216" s="218">
        <v>32</v>
      </c>
      <c r="P216" s="200">
        <f t="shared" si="68"/>
        <v>79897440</v>
      </c>
      <c r="R216" s="218">
        <f t="shared" si="71"/>
        <v>32</v>
      </c>
      <c r="S216" s="202">
        <f t="shared" si="69"/>
        <v>79897440</v>
      </c>
      <c r="T216" s="203">
        <f t="shared" si="72"/>
        <v>1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6"/>
        <v>140276610.31</v>
      </c>
      <c r="I217" s="374">
        <v>586.93000000000006</v>
      </c>
      <c r="J217" s="96">
        <f t="shared" si="70"/>
        <v>190615495.31000003</v>
      </c>
      <c r="L217" s="330"/>
      <c r="M217" s="291">
        <f t="shared" si="67"/>
        <v>0</v>
      </c>
      <c r="O217" s="218">
        <v>432.32</v>
      </c>
      <c r="P217" s="200">
        <f t="shared" si="68"/>
        <v>140403269.44</v>
      </c>
      <c r="R217" s="218">
        <f t="shared" si="71"/>
        <v>432.32</v>
      </c>
      <c r="S217" s="202">
        <f t="shared" si="69"/>
        <v>140403269.44</v>
      </c>
      <c r="T217" s="203">
        <f t="shared" si="72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6"/>
        <v>245722017.24000001</v>
      </c>
      <c r="I218" s="374">
        <v>416.43</v>
      </c>
      <c r="J218" s="96">
        <f t="shared" si="70"/>
        <v>245722017.24000001</v>
      </c>
      <c r="L218" s="330"/>
      <c r="M218" s="217">
        <f t="shared" si="67"/>
        <v>0</v>
      </c>
      <c r="O218" s="218">
        <v>333.99</v>
      </c>
      <c r="P218" s="200">
        <f t="shared" si="68"/>
        <v>197076811.31999999</v>
      </c>
      <c r="R218" s="218">
        <f t="shared" si="71"/>
        <v>333.99</v>
      </c>
      <c r="S218" s="202">
        <f t="shared" si="69"/>
        <v>197076811.31999999</v>
      </c>
      <c r="T218" s="203">
        <f t="shared" si="72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6"/>
        <v>16250216</v>
      </c>
      <c r="I219" s="374">
        <v>4</v>
      </c>
      <c r="J219" s="96">
        <f t="shared" si="70"/>
        <v>16250216</v>
      </c>
      <c r="L219" s="347"/>
      <c r="M219" s="96">
        <f t="shared" si="67"/>
        <v>0</v>
      </c>
      <c r="O219" s="218">
        <v>1</v>
      </c>
      <c r="P219" s="200">
        <f t="shared" si="68"/>
        <v>4062554</v>
      </c>
      <c r="R219" s="218">
        <f t="shared" si="71"/>
        <v>1</v>
      </c>
      <c r="S219" s="202">
        <f t="shared" si="69"/>
        <v>4062554</v>
      </c>
      <c r="T219" s="203">
        <f t="shared" si="72"/>
        <v>0.25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6"/>
        <v>63587800</v>
      </c>
      <c r="I220" s="374">
        <v>13</v>
      </c>
      <c r="J220" s="96">
        <f t="shared" si="70"/>
        <v>103330175</v>
      </c>
      <c r="L220" s="347"/>
      <c r="M220" s="96">
        <f t="shared" si="67"/>
        <v>0</v>
      </c>
      <c r="O220" s="218">
        <v>4</v>
      </c>
      <c r="P220" s="200">
        <f t="shared" si="68"/>
        <v>31793900</v>
      </c>
      <c r="R220" s="218">
        <f t="shared" si="71"/>
        <v>4</v>
      </c>
      <c r="S220" s="202">
        <f t="shared" si="69"/>
        <v>31793900</v>
      </c>
      <c r="T220" s="203">
        <f t="shared" si="72"/>
        <v>0.30769230769230771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6"/>
        <v>5484447</v>
      </c>
      <c r="I221" s="374">
        <v>3</v>
      </c>
      <c r="J221" s="96">
        <f t="shared" si="70"/>
        <v>5484447</v>
      </c>
      <c r="L221" s="330"/>
      <c r="M221" s="217">
        <f t="shared" si="67"/>
        <v>0</v>
      </c>
      <c r="O221" s="218">
        <v>0</v>
      </c>
      <c r="P221" s="200">
        <f t="shared" si="68"/>
        <v>0</v>
      </c>
      <c r="R221" s="218">
        <f t="shared" si="71"/>
        <v>0</v>
      </c>
      <c r="S221" s="202">
        <f t="shared" si="69"/>
        <v>0</v>
      </c>
      <c r="T221" s="203">
        <f t="shared" si="72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6"/>
        <v>13541844</v>
      </c>
      <c r="I222" s="374">
        <v>4</v>
      </c>
      <c r="J222" s="96">
        <f t="shared" si="70"/>
        <v>13541844</v>
      </c>
      <c r="L222" s="330"/>
      <c r="M222" s="217">
        <f t="shared" si="67"/>
        <v>0</v>
      </c>
      <c r="O222" s="218">
        <v>0</v>
      </c>
      <c r="P222" s="200">
        <f t="shared" si="68"/>
        <v>0</v>
      </c>
      <c r="R222" s="218">
        <f t="shared" si="71"/>
        <v>0</v>
      </c>
      <c r="S222" s="202">
        <f t="shared" si="69"/>
        <v>0</v>
      </c>
      <c r="T222" s="203">
        <f t="shared" si="72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6"/>
        <v>1525800</v>
      </c>
      <c r="I223" s="374">
        <v>3</v>
      </c>
      <c r="J223" s="96">
        <f t="shared" si="70"/>
        <v>1525800</v>
      </c>
      <c r="L223" s="330"/>
      <c r="M223" s="217">
        <f t="shared" si="67"/>
        <v>0</v>
      </c>
      <c r="O223" s="218">
        <v>0</v>
      </c>
      <c r="P223" s="200">
        <f t="shared" si="68"/>
        <v>0</v>
      </c>
      <c r="R223" s="218">
        <f t="shared" si="71"/>
        <v>0</v>
      </c>
      <c r="S223" s="202">
        <f t="shared" si="69"/>
        <v>0</v>
      </c>
      <c r="T223" s="203">
        <f t="shared" si="72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6"/>
        <v>1525800</v>
      </c>
      <c r="I224" s="374">
        <v>3</v>
      </c>
      <c r="J224" s="96">
        <f t="shared" si="70"/>
        <v>1525800</v>
      </c>
      <c r="L224" s="330"/>
      <c r="M224" s="217">
        <f t="shared" si="67"/>
        <v>0</v>
      </c>
      <c r="O224" s="218">
        <v>0</v>
      </c>
      <c r="P224" s="200">
        <f t="shared" si="68"/>
        <v>0</v>
      </c>
      <c r="R224" s="218">
        <f t="shared" si="71"/>
        <v>0</v>
      </c>
      <c r="S224" s="202">
        <f t="shared" si="69"/>
        <v>0</v>
      </c>
      <c r="T224" s="203">
        <f t="shared" si="72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6"/>
        <v>2893000</v>
      </c>
      <c r="I225" s="374">
        <v>5</v>
      </c>
      <c r="J225" s="96">
        <f t="shared" si="70"/>
        <v>2893000</v>
      </c>
      <c r="L225" s="330"/>
      <c r="M225" s="217">
        <f t="shared" si="67"/>
        <v>0</v>
      </c>
      <c r="O225" s="218">
        <v>0</v>
      </c>
      <c r="P225" s="200">
        <f t="shared" si="68"/>
        <v>0</v>
      </c>
      <c r="R225" s="218">
        <f t="shared" si="71"/>
        <v>0</v>
      </c>
      <c r="S225" s="202">
        <f t="shared" si="69"/>
        <v>0</v>
      </c>
      <c r="T225" s="203">
        <f t="shared" si="72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6"/>
        <v>50502900</v>
      </c>
      <c r="I226" s="374">
        <v>0</v>
      </c>
      <c r="J226" s="96">
        <f t="shared" si="70"/>
        <v>0</v>
      </c>
      <c r="L226" s="330"/>
      <c r="M226" s="217">
        <f t="shared" si="67"/>
        <v>0</v>
      </c>
      <c r="O226" s="218">
        <v>0</v>
      </c>
      <c r="P226" s="200">
        <f t="shared" si="68"/>
        <v>0</v>
      </c>
      <c r="R226" s="218">
        <f t="shared" si="71"/>
        <v>0</v>
      </c>
      <c r="S226" s="202">
        <f t="shared" si="69"/>
        <v>0</v>
      </c>
      <c r="T226" s="203"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6"/>
        <v>11431137.779999999</v>
      </c>
      <c r="I227" s="375">
        <v>6678.48</v>
      </c>
      <c r="J227" s="97">
        <f>+I227*F227</f>
        <v>10478535.119999999</v>
      </c>
      <c r="L227" s="428"/>
      <c r="M227" s="497">
        <f t="shared" si="67"/>
        <v>0</v>
      </c>
      <c r="O227" s="237">
        <v>2276.27</v>
      </c>
      <c r="P227" s="208">
        <f t="shared" si="68"/>
        <v>3571467.63</v>
      </c>
      <c r="R227" s="237">
        <f>+L227+O227</f>
        <v>2276.27</v>
      </c>
      <c r="S227" s="259">
        <f t="shared" si="69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1681829328.0955</v>
      </c>
      <c r="L233" s="461"/>
      <c r="M233" s="102">
        <f>+M234+M252</f>
        <v>194195273.28</v>
      </c>
      <c r="O233" s="322"/>
      <c r="P233" s="405">
        <f>+P234+P252</f>
        <v>1473206593.3600194</v>
      </c>
      <c r="R233" s="323"/>
      <c r="S233" s="405">
        <f>+S234+S252</f>
        <v>1667401866.6400194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1274027305.2855</v>
      </c>
      <c r="L234" s="461"/>
      <c r="M234" s="102">
        <f>SUM(M235:M249)</f>
        <v>194195273.28</v>
      </c>
      <c r="O234" s="325"/>
      <c r="P234" s="405">
        <f>SUM(P235:P249)</f>
        <v>1069139464.5699999</v>
      </c>
      <c r="R234" s="323"/>
      <c r="S234" s="405">
        <f>SUM(S235:S249)</f>
        <v>1263334737.8499999</v>
      </c>
      <c r="T234" s="289"/>
      <c r="V234" s="495">
        <f>+S234-J234</f>
        <v>-10692567.435500145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3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4">+(L235)*F235</f>
        <v>0</v>
      </c>
      <c r="O235" s="244">
        <v>5785.53</v>
      </c>
      <c r="P235" s="199">
        <f t="shared" ref="P235:P249" si="75">+O235*F235</f>
        <v>94911619.649999991</v>
      </c>
      <c r="R235" s="244">
        <f>+L235+O235</f>
        <v>5785.53</v>
      </c>
      <c r="S235" s="216">
        <f t="shared" ref="S235:S249" si="76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3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4"/>
        <v>0</v>
      </c>
      <c r="O236" s="218">
        <v>31820.420000000002</v>
      </c>
      <c r="P236" s="200">
        <f t="shared" si="75"/>
        <v>49926238.980000004</v>
      </c>
      <c r="R236" s="218">
        <f>+L236+O236</f>
        <v>31820.420000000002</v>
      </c>
      <c r="S236" s="202">
        <f t="shared" si="76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3"/>
        <v>290893056.41550004</v>
      </c>
      <c r="I237" s="374">
        <v>1329.5972661556107</v>
      </c>
      <c r="J237" s="96">
        <f t="shared" ref="J237:J249" si="77">+I237*F237</f>
        <v>102071852.52550007</v>
      </c>
      <c r="L237" s="330">
        <v>74.16</v>
      </c>
      <c r="M237" s="200">
        <f t="shared" si="74"/>
        <v>5693189.04</v>
      </c>
      <c r="O237" s="218">
        <v>1255.44</v>
      </c>
      <c r="P237" s="200">
        <f t="shared" si="75"/>
        <v>96378873.359999999</v>
      </c>
      <c r="R237" s="218">
        <f t="shared" ref="R237:R248" si="78">+L237+O237</f>
        <v>1329.6000000000001</v>
      </c>
      <c r="S237" s="202">
        <f t="shared" si="76"/>
        <v>102072062.40000001</v>
      </c>
      <c r="T237" s="203">
        <f t="shared" ref="T237:T248" si="79">+S237/J237</f>
        <v>1.0000020561447132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3"/>
        <v>86679087.75</v>
      </c>
      <c r="I238" s="374">
        <v>464.25</v>
      </c>
      <c r="J238" s="96">
        <f t="shared" si="77"/>
        <v>67716897.75</v>
      </c>
      <c r="L238" s="328"/>
      <c r="M238" s="329">
        <f t="shared" si="74"/>
        <v>0</v>
      </c>
      <c r="O238" s="218">
        <v>464.25</v>
      </c>
      <c r="P238" s="200">
        <f t="shared" si="75"/>
        <v>67716897.75</v>
      </c>
      <c r="R238" s="218">
        <f t="shared" si="78"/>
        <v>464.25</v>
      </c>
      <c r="S238" s="202">
        <f t="shared" si="76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3"/>
        <v>7888726.2000000002</v>
      </c>
      <c r="I239" s="374">
        <v>514.1</v>
      </c>
      <c r="J239" s="96">
        <f t="shared" si="77"/>
        <v>133847991.40000001</v>
      </c>
      <c r="L239" s="328">
        <v>66</v>
      </c>
      <c r="M239" s="329">
        <f t="shared" si="74"/>
        <v>17183364</v>
      </c>
      <c r="O239" s="218">
        <v>407.03000000000003</v>
      </c>
      <c r="P239" s="200">
        <f t="shared" si="75"/>
        <v>105971888.62</v>
      </c>
      <c r="R239" s="218">
        <f t="shared" si="78"/>
        <v>473.03000000000003</v>
      </c>
      <c r="S239" s="202">
        <f t="shared" si="76"/>
        <v>123155252.62</v>
      </c>
      <c r="T239" s="203">
        <f t="shared" si="79"/>
        <v>0.92011281851779814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3"/>
        <v>101662796.98</v>
      </c>
      <c r="I240" s="374">
        <v>156</v>
      </c>
      <c r="J240" s="96">
        <f t="shared" si="77"/>
        <v>51587016</v>
      </c>
      <c r="L240" s="328">
        <v>126</v>
      </c>
      <c r="M240" s="329">
        <f t="shared" si="74"/>
        <v>41666436</v>
      </c>
      <c r="O240" s="218">
        <v>30</v>
      </c>
      <c r="P240" s="200">
        <f t="shared" si="75"/>
        <v>9920580</v>
      </c>
      <c r="R240" s="218">
        <f t="shared" si="78"/>
        <v>156</v>
      </c>
      <c r="S240" s="202">
        <f t="shared" si="76"/>
        <v>51587016</v>
      </c>
      <c r="T240" s="203">
        <f t="shared" si="79"/>
        <v>1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3"/>
        <v>191450382.84999999</v>
      </c>
      <c r="I241" s="374">
        <v>414.55</v>
      </c>
      <c r="J241" s="96">
        <f t="shared" si="77"/>
        <v>191450382.84999999</v>
      </c>
      <c r="L241" s="328"/>
      <c r="M241" s="329">
        <f t="shared" si="74"/>
        <v>0</v>
      </c>
      <c r="O241" s="218">
        <v>414.55</v>
      </c>
      <c r="P241" s="200">
        <f t="shared" si="75"/>
        <v>191450382.84999999</v>
      </c>
      <c r="R241" s="218">
        <f t="shared" si="78"/>
        <v>414.55</v>
      </c>
      <c r="S241" s="202">
        <f t="shared" si="76"/>
        <v>191450382.84999999</v>
      </c>
      <c r="T241" s="203">
        <f t="shared" si="79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3"/>
        <v>166923034.03999999</v>
      </c>
      <c r="I242" s="374">
        <v>136.06</v>
      </c>
      <c r="J242" s="96">
        <f t="shared" si="77"/>
        <v>166923034.03999999</v>
      </c>
      <c r="L242" s="331"/>
      <c r="M242" s="329">
        <f t="shared" si="74"/>
        <v>0</v>
      </c>
      <c r="O242" s="218">
        <v>136.06</v>
      </c>
      <c r="P242" s="200">
        <f t="shared" si="75"/>
        <v>166923034.03999999</v>
      </c>
      <c r="R242" s="218">
        <f t="shared" si="78"/>
        <v>136.06</v>
      </c>
      <c r="S242" s="202">
        <f t="shared" si="76"/>
        <v>166923034.03999999</v>
      </c>
      <c r="T242" s="203">
        <f t="shared" si="79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3"/>
        <v>102251520</v>
      </c>
      <c r="I243" s="374">
        <v>45</v>
      </c>
      <c r="J243" s="96">
        <f t="shared" si="77"/>
        <v>115032960</v>
      </c>
      <c r="L243" s="347">
        <v>5</v>
      </c>
      <c r="M243" s="329">
        <f t="shared" si="74"/>
        <v>12781440</v>
      </c>
      <c r="O243" s="218">
        <v>40</v>
      </c>
      <c r="P243" s="200">
        <f t="shared" si="75"/>
        <v>102251520</v>
      </c>
      <c r="R243" s="218">
        <f t="shared" si="78"/>
        <v>45</v>
      </c>
      <c r="S243" s="202">
        <f t="shared" si="76"/>
        <v>115032960</v>
      </c>
      <c r="T243" s="203">
        <f t="shared" si="79"/>
        <v>1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3"/>
        <v>90864928</v>
      </c>
      <c r="I244" s="374">
        <v>47</v>
      </c>
      <c r="J244" s="96">
        <f t="shared" si="77"/>
        <v>133457863</v>
      </c>
      <c r="L244" s="347">
        <v>18</v>
      </c>
      <c r="M244" s="329">
        <f t="shared" si="74"/>
        <v>51111522</v>
      </c>
      <c r="O244" s="218">
        <v>29</v>
      </c>
      <c r="P244" s="219">
        <f t="shared" si="75"/>
        <v>82346341</v>
      </c>
      <c r="R244" s="218">
        <f t="shared" si="78"/>
        <v>47</v>
      </c>
      <c r="S244" s="202">
        <f t="shared" si="76"/>
        <v>133457863</v>
      </c>
      <c r="T244" s="203">
        <f t="shared" si="79"/>
        <v>1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3"/>
        <v>34805705.200000003</v>
      </c>
      <c r="I245" s="374">
        <v>0</v>
      </c>
      <c r="J245" s="96">
        <f t="shared" si="77"/>
        <v>0</v>
      </c>
      <c r="L245" s="330"/>
      <c r="M245" s="217">
        <f t="shared" si="74"/>
        <v>0</v>
      </c>
      <c r="O245" s="218">
        <v>0</v>
      </c>
      <c r="P245" s="219">
        <f t="shared" si="75"/>
        <v>0</v>
      </c>
      <c r="R245" s="218">
        <f t="shared" si="78"/>
        <v>0</v>
      </c>
      <c r="S245" s="202">
        <f t="shared" si="76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3"/>
        <v>0</v>
      </c>
      <c r="I246" s="374">
        <v>144.16</v>
      </c>
      <c r="J246" s="96">
        <f t="shared" si="77"/>
        <v>131101410.56</v>
      </c>
      <c r="L246" s="330">
        <v>56.64</v>
      </c>
      <c r="M246" s="548">
        <f t="shared" si="74"/>
        <v>51509322.240000002</v>
      </c>
      <c r="O246" s="218">
        <v>87.52</v>
      </c>
      <c r="P246" s="219">
        <f t="shared" si="75"/>
        <v>79592088.319999993</v>
      </c>
      <c r="R246" s="218">
        <f t="shared" si="78"/>
        <v>144.16</v>
      </c>
      <c r="S246" s="202">
        <f t="shared" si="76"/>
        <v>131101410.56</v>
      </c>
      <c r="T246" s="203">
        <f t="shared" si="79"/>
        <v>1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3"/>
        <v>12500000</v>
      </c>
      <c r="I247" s="374">
        <v>40</v>
      </c>
      <c r="J247" s="96">
        <f t="shared" si="77"/>
        <v>10000000</v>
      </c>
      <c r="L247" s="450">
        <v>12</v>
      </c>
      <c r="M247" s="329">
        <f t="shared" si="74"/>
        <v>3000000</v>
      </c>
      <c r="O247" s="218">
        <v>28</v>
      </c>
      <c r="P247" s="219">
        <f t="shared" si="75"/>
        <v>7000000</v>
      </c>
      <c r="R247" s="218">
        <f t="shared" si="78"/>
        <v>40</v>
      </c>
      <c r="S247" s="202">
        <f t="shared" si="76"/>
        <v>10000000</v>
      </c>
      <c r="T247" s="203">
        <f t="shared" si="79"/>
        <v>1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3"/>
        <v>17500000</v>
      </c>
      <c r="I248" s="374">
        <v>40</v>
      </c>
      <c r="J248" s="96">
        <f t="shared" si="77"/>
        <v>14000000</v>
      </c>
      <c r="L248" s="450">
        <v>15</v>
      </c>
      <c r="M248" s="329">
        <f t="shared" si="74"/>
        <v>5250000</v>
      </c>
      <c r="O248" s="218">
        <v>25</v>
      </c>
      <c r="P248" s="219">
        <f t="shared" si="75"/>
        <v>8750000</v>
      </c>
      <c r="R248" s="218">
        <f t="shared" si="78"/>
        <v>40</v>
      </c>
      <c r="S248" s="202">
        <f t="shared" si="76"/>
        <v>14000000</v>
      </c>
      <c r="T248" s="203">
        <f t="shared" si="79"/>
        <v>1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3"/>
        <v>15000000</v>
      </c>
      <c r="I249" s="375">
        <v>40</v>
      </c>
      <c r="J249" s="97">
        <f t="shared" si="77"/>
        <v>12000000</v>
      </c>
      <c r="L249" s="451">
        <v>20</v>
      </c>
      <c r="M249" s="497">
        <f t="shared" si="74"/>
        <v>6000000</v>
      </c>
      <c r="O249" s="237">
        <v>20</v>
      </c>
      <c r="P249" s="211">
        <f t="shared" si="75"/>
        <v>6000000</v>
      </c>
      <c r="R249" s="237">
        <f>+L249+O249</f>
        <v>40</v>
      </c>
      <c r="S249" s="259">
        <f t="shared" si="76"/>
        <v>12000000</v>
      </c>
      <c r="T249" s="213">
        <f>+S249/J249</f>
        <v>1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404067128.79001945</v>
      </c>
      <c r="R252" s="271"/>
      <c r="S252" s="405">
        <f>SUM(S253:S274)</f>
        <v>404067128.79001945</v>
      </c>
      <c r="T252" s="264"/>
      <c r="V252" s="492"/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80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81">+(L253)*F253</f>
        <v>0</v>
      </c>
      <c r="O253" s="244">
        <v>305.99</v>
      </c>
      <c r="P253" s="275">
        <f t="shared" ref="P253:P273" si="82">+O253*F253</f>
        <v>5019765.95</v>
      </c>
      <c r="R253" s="244">
        <f>+L253+O253</f>
        <v>305.99</v>
      </c>
      <c r="S253" s="427">
        <f t="shared" ref="S253:S274" si="83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80"/>
        <v>2880684</v>
      </c>
      <c r="I254" s="374">
        <v>1683</v>
      </c>
      <c r="J254" s="275">
        <f>+I254*F254</f>
        <v>2640627</v>
      </c>
      <c r="L254" s="330"/>
      <c r="M254" s="217">
        <f t="shared" si="81"/>
        <v>0</v>
      </c>
      <c r="O254" s="218">
        <v>0</v>
      </c>
      <c r="P254" s="219">
        <f t="shared" si="82"/>
        <v>0</v>
      </c>
      <c r="R254" s="218">
        <f>+L254+O254</f>
        <v>0</v>
      </c>
      <c r="S254" s="223">
        <f t="shared" si="83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80"/>
        <v>19269019</v>
      </c>
      <c r="I255" s="374">
        <v>0</v>
      </c>
      <c r="J255" s="275">
        <f t="shared" ref="J255:J273" si="84">+I255*F255</f>
        <v>0</v>
      </c>
      <c r="L255" s="330"/>
      <c r="M255" s="217">
        <f t="shared" si="81"/>
        <v>0</v>
      </c>
      <c r="O255" s="218">
        <v>0</v>
      </c>
      <c r="P255" s="219">
        <f t="shared" si="82"/>
        <v>0</v>
      </c>
      <c r="R255" s="218">
        <f t="shared" ref="R255:R273" si="85">+L255+O255</f>
        <v>0</v>
      </c>
      <c r="S255" s="223">
        <f t="shared" si="83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80"/>
        <v>149503812.81</v>
      </c>
      <c r="I256" s="374">
        <v>47.69</v>
      </c>
      <c r="J256" s="275">
        <f t="shared" si="84"/>
        <v>43824677.809999995</v>
      </c>
      <c r="L256" s="347"/>
      <c r="M256" s="498">
        <f t="shared" si="81"/>
        <v>0</v>
      </c>
      <c r="O256" s="218">
        <v>46.499397507391009</v>
      </c>
      <c r="P256" s="219">
        <f t="shared" si="82"/>
        <v>42730574.840019457</v>
      </c>
      <c r="R256" s="218">
        <f t="shared" si="85"/>
        <v>46.499397507391009</v>
      </c>
      <c r="S256" s="223">
        <f t="shared" si="83"/>
        <v>42730574.840019457</v>
      </c>
      <c r="T256" s="203">
        <f t="shared" ref="T256:T273" si="86">+S256/J256</f>
        <v>0.97503454618140095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80"/>
        <v>15087692</v>
      </c>
      <c r="I257" s="374">
        <v>8</v>
      </c>
      <c r="J257" s="275">
        <f t="shared" si="84"/>
        <v>60350768</v>
      </c>
      <c r="L257" s="347"/>
      <c r="M257" s="329">
        <f t="shared" si="81"/>
        <v>0</v>
      </c>
      <c r="O257" s="218">
        <v>8</v>
      </c>
      <c r="P257" s="219">
        <f t="shared" si="82"/>
        <v>60350768</v>
      </c>
      <c r="R257" s="218">
        <f t="shared" si="85"/>
        <v>8</v>
      </c>
      <c r="S257" s="336">
        <f t="shared" si="83"/>
        <v>60350768</v>
      </c>
      <c r="T257" s="203">
        <f t="shared" si="86"/>
        <v>1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80"/>
        <v>34934844</v>
      </c>
      <c r="I258" s="374">
        <v>1</v>
      </c>
      <c r="J258" s="275">
        <f t="shared" si="84"/>
        <v>34934844</v>
      </c>
      <c r="L258" s="450"/>
      <c r="M258" s="96">
        <f t="shared" si="81"/>
        <v>0</v>
      </c>
      <c r="O258" s="218">
        <v>1</v>
      </c>
      <c r="P258" s="219">
        <f t="shared" si="82"/>
        <v>34934844</v>
      </c>
      <c r="R258" s="218">
        <f t="shared" si="85"/>
        <v>1</v>
      </c>
      <c r="S258" s="223">
        <f t="shared" si="83"/>
        <v>34934844</v>
      </c>
      <c r="T258" s="203">
        <f t="shared" si="86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80"/>
        <v>9370023</v>
      </c>
      <c r="I259" s="374">
        <v>1</v>
      </c>
      <c r="J259" s="275">
        <f t="shared" si="84"/>
        <v>9370023</v>
      </c>
      <c r="L259" s="499"/>
      <c r="M259" s="96">
        <f t="shared" si="81"/>
        <v>0</v>
      </c>
      <c r="O259" s="341">
        <v>1</v>
      </c>
      <c r="P259" s="338">
        <f t="shared" si="82"/>
        <v>9370023</v>
      </c>
      <c r="R259" s="218">
        <f t="shared" si="85"/>
        <v>1</v>
      </c>
      <c r="S259" s="223">
        <f t="shared" si="83"/>
        <v>9370023</v>
      </c>
      <c r="T259" s="203">
        <f t="shared" si="86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80"/>
        <v>0</v>
      </c>
      <c r="H260" s="339"/>
      <c r="I260" s="376">
        <v>2</v>
      </c>
      <c r="J260" s="275">
        <f t="shared" si="84"/>
        <v>14007200</v>
      </c>
      <c r="L260" s="374"/>
      <c r="M260" s="96">
        <f t="shared" ref="M260:M273" si="87">+L260*F260</f>
        <v>0</v>
      </c>
      <c r="O260" s="341">
        <v>2</v>
      </c>
      <c r="P260" s="338">
        <f t="shared" si="82"/>
        <v>14007200</v>
      </c>
      <c r="R260" s="218">
        <f t="shared" si="85"/>
        <v>2</v>
      </c>
      <c r="S260" s="223">
        <f t="shared" si="83"/>
        <v>14007200</v>
      </c>
      <c r="T260" s="203">
        <f t="shared" si="86"/>
        <v>1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80"/>
        <v>0</v>
      </c>
      <c r="H261" s="339"/>
      <c r="I261" s="376">
        <v>7</v>
      </c>
      <c r="J261" s="275">
        <f t="shared" si="84"/>
        <v>31801504</v>
      </c>
      <c r="L261" s="374"/>
      <c r="M261" s="96">
        <f t="shared" si="87"/>
        <v>0</v>
      </c>
      <c r="O261" s="341">
        <v>7</v>
      </c>
      <c r="P261" s="338">
        <f t="shared" si="82"/>
        <v>31801504</v>
      </c>
      <c r="R261" s="218">
        <f t="shared" si="85"/>
        <v>7</v>
      </c>
      <c r="S261" s="223">
        <f t="shared" si="83"/>
        <v>31801504</v>
      </c>
      <c r="T261" s="203">
        <f t="shared" si="86"/>
        <v>1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80"/>
        <v>0</v>
      </c>
      <c r="H262" s="339"/>
      <c r="I262" s="376">
        <v>2</v>
      </c>
      <c r="J262" s="275">
        <f t="shared" si="84"/>
        <v>17634176</v>
      </c>
      <c r="L262" s="374"/>
      <c r="M262" s="96">
        <f t="shared" si="87"/>
        <v>0</v>
      </c>
      <c r="O262" s="341">
        <v>2</v>
      </c>
      <c r="P262" s="338">
        <f t="shared" si="82"/>
        <v>17634176</v>
      </c>
      <c r="R262" s="218">
        <f t="shared" si="85"/>
        <v>2</v>
      </c>
      <c r="S262" s="223">
        <f t="shared" si="83"/>
        <v>17634176</v>
      </c>
      <c r="T262" s="203">
        <f t="shared" si="86"/>
        <v>1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80"/>
        <v>0</v>
      </c>
      <c r="H263" s="339"/>
      <c r="I263" s="376">
        <v>2</v>
      </c>
      <c r="J263" s="275">
        <f t="shared" si="84"/>
        <v>16520654</v>
      </c>
      <c r="L263" s="374"/>
      <c r="M263" s="96">
        <f t="shared" si="87"/>
        <v>0</v>
      </c>
      <c r="O263" s="341">
        <v>2</v>
      </c>
      <c r="P263" s="338">
        <f t="shared" si="82"/>
        <v>16520654</v>
      </c>
      <c r="R263" s="218">
        <f t="shared" si="85"/>
        <v>2</v>
      </c>
      <c r="S263" s="223">
        <f t="shared" si="83"/>
        <v>16520654</v>
      </c>
      <c r="T263" s="203">
        <f t="shared" si="86"/>
        <v>1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80"/>
        <v>0</v>
      </c>
      <c r="H264" s="339"/>
      <c r="I264" s="376">
        <v>1</v>
      </c>
      <c r="J264" s="275">
        <f t="shared" si="84"/>
        <v>13402555</v>
      </c>
      <c r="L264" s="374"/>
      <c r="M264" s="96">
        <f t="shared" si="87"/>
        <v>0</v>
      </c>
      <c r="O264" s="341">
        <v>1</v>
      </c>
      <c r="P264" s="338">
        <f t="shared" si="82"/>
        <v>13402555</v>
      </c>
      <c r="R264" s="218">
        <f t="shared" si="85"/>
        <v>1</v>
      </c>
      <c r="S264" s="223">
        <f t="shared" si="83"/>
        <v>13402555</v>
      </c>
      <c r="T264" s="203">
        <f t="shared" si="86"/>
        <v>1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80"/>
        <v>0</v>
      </c>
      <c r="H265" s="339"/>
      <c r="I265" s="376">
        <v>1</v>
      </c>
      <c r="J265" s="275">
        <f t="shared" si="84"/>
        <v>18700572</v>
      </c>
      <c r="L265" s="374"/>
      <c r="M265" s="96">
        <f t="shared" si="87"/>
        <v>0</v>
      </c>
      <c r="O265" s="341">
        <v>1</v>
      </c>
      <c r="P265" s="338">
        <f t="shared" si="82"/>
        <v>18700572</v>
      </c>
      <c r="R265" s="218">
        <f t="shared" si="85"/>
        <v>1</v>
      </c>
      <c r="S265" s="223">
        <f t="shared" si="83"/>
        <v>18700572</v>
      </c>
      <c r="T265" s="203">
        <f t="shared" si="86"/>
        <v>1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80"/>
        <v>0</v>
      </c>
      <c r="H266" s="339"/>
      <c r="I266" s="376">
        <v>60</v>
      </c>
      <c r="J266" s="275">
        <f t="shared" si="84"/>
        <v>54564960</v>
      </c>
      <c r="L266" s="374"/>
      <c r="M266" s="96">
        <f t="shared" si="87"/>
        <v>0</v>
      </c>
      <c r="O266" s="341">
        <v>60</v>
      </c>
      <c r="P266" s="338">
        <f t="shared" si="82"/>
        <v>54564960</v>
      </c>
      <c r="R266" s="218">
        <f t="shared" si="85"/>
        <v>60</v>
      </c>
      <c r="S266" s="223">
        <f t="shared" si="83"/>
        <v>54564960</v>
      </c>
      <c r="T266" s="203">
        <f t="shared" si="86"/>
        <v>1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80"/>
        <v>0</v>
      </c>
      <c r="H267" s="339"/>
      <c r="I267" s="376">
        <v>1</v>
      </c>
      <c r="J267" s="275">
        <f t="shared" si="84"/>
        <v>3122490</v>
      </c>
      <c r="L267" s="374"/>
      <c r="M267" s="96">
        <f t="shared" si="87"/>
        <v>0</v>
      </c>
      <c r="O267" s="341">
        <v>1</v>
      </c>
      <c r="P267" s="338">
        <f t="shared" si="82"/>
        <v>3122490</v>
      </c>
      <c r="R267" s="218">
        <f t="shared" si="85"/>
        <v>1</v>
      </c>
      <c r="S267" s="223">
        <f t="shared" si="83"/>
        <v>3122490</v>
      </c>
      <c r="T267" s="203">
        <f t="shared" si="86"/>
        <v>1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80"/>
        <v>0</v>
      </c>
      <c r="H268" s="342"/>
      <c r="I268" s="425">
        <v>5</v>
      </c>
      <c r="J268" s="275">
        <f t="shared" si="84"/>
        <v>12472835</v>
      </c>
      <c r="L268" s="390"/>
      <c r="M268" s="96">
        <f t="shared" si="87"/>
        <v>0</v>
      </c>
      <c r="O268" s="341">
        <v>5</v>
      </c>
      <c r="P268" s="338">
        <f t="shared" si="82"/>
        <v>12472835</v>
      </c>
      <c r="R268" s="218">
        <f t="shared" si="85"/>
        <v>5</v>
      </c>
      <c r="S268" s="223">
        <f t="shared" si="83"/>
        <v>12472835</v>
      </c>
      <c r="T268" s="203">
        <f t="shared" si="86"/>
        <v>1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80"/>
        <v>0</v>
      </c>
      <c r="H269" s="342"/>
      <c r="I269" s="425">
        <v>1</v>
      </c>
      <c r="J269" s="275">
        <f t="shared" si="84"/>
        <v>3175482</v>
      </c>
      <c r="L269" s="390"/>
      <c r="M269" s="96">
        <f t="shared" si="87"/>
        <v>0</v>
      </c>
      <c r="O269" s="341">
        <v>1</v>
      </c>
      <c r="P269" s="338">
        <f t="shared" si="82"/>
        <v>3175482</v>
      </c>
      <c r="R269" s="218">
        <f t="shared" si="85"/>
        <v>1</v>
      </c>
      <c r="S269" s="223">
        <f t="shared" si="83"/>
        <v>3175482</v>
      </c>
      <c r="T269" s="203">
        <f t="shared" si="86"/>
        <v>1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80"/>
        <v>0</v>
      </c>
      <c r="H270" s="342"/>
      <c r="I270" s="425">
        <v>1</v>
      </c>
      <c r="J270" s="275">
        <f t="shared" si="84"/>
        <v>7745541</v>
      </c>
      <c r="L270" s="390"/>
      <c r="M270" s="96">
        <f t="shared" si="87"/>
        <v>0</v>
      </c>
      <c r="O270" s="341">
        <v>1</v>
      </c>
      <c r="P270" s="338">
        <f t="shared" si="82"/>
        <v>7745541</v>
      </c>
      <c r="R270" s="218">
        <f t="shared" si="85"/>
        <v>1</v>
      </c>
      <c r="S270" s="223">
        <f t="shared" si="83"/>
        <v>7745541</v>
      </c>
      <c r="T270" s="203">
        <f t="shared" si="86"/>
        <v>1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80"/>
        <v>0</v>
      </c>
      <c r="H271" s="342"/>
      <c r="I271" s="425">
        <v>1</v>
      </c>
      <c r="J271" s="275">
        <f t="shared" si="84"/>
        <v>4670274</v>
      </c>
      <c r="L271" s="390"/>
      <c r="M271" s="96">
        <f t="shared" si="87"/>
        <v>0</v>
      </c>
      <c r="O271" s="341">
        <v>1</v>
      </c>
      <c r="P271" s="338">
        <f t="shared" si="82"/>
        <v>4670274</v>
      </c>
      <c r="R271" s="218">
        <f t="shared" si="85"/>
        <v>1</v>
      </c>
      <c r="S271" s="223">
        <f t="shared" si="83"/>
        <v>4670274</v>
      </c>
      <c r="T271" s="203">
        <f t="shared" si="86"/>
        <v>1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80"/>
        <v>0</v>
      </c>
      <c r="H272" s="342"/>
      <c r="I272" s="425">
        <v>1</v>
      </c>
      <c r="J272" s="275">
        <f t="shared" si="84"/>
        <v>4634392</v>
      </c>
      <c r="L272" s="390"/>
      <c r="M272" s="96">
        <f t="shared" si="87"/>
        <v>0</v>
      </c>
      <c r="O272" s="341">
        <v>1</v>
      </c>
      <c r="P272" s="338">
        <f t="shared" si="82"/>
        <v>4634392</v>
      </c>
      <c r="R272" s="218">
        <f t="shared" si="85"/>
        <v>1</v>
      </c>
      <c r="S272" s="223">
        <f t="shared" si="83"/>
        <v>4634392</v>
      </c>
      <c r="T272" s="203">
        <f t="shared" si="86"/>
        <v>1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80"/>
        <v>0</v>
      </c>
      <c r="H273" s="342"/>
      <c r="I273" s="425">
        <v>1</v>
      </c>
      <c r="J273" s="275">
        <f t="shared" si="84"/>
        <v>28512298</v>
      </c>
      <c r="L273" s="390"/>
      <c r="M273" s="96">
        <f t="shared" si="87"/>
        <v>0</v>
      </c>
      <c r="O273" s="341">
        <v>1</v>
      </c>
      <c r="P273" s="338">
        <f t="shared" si="82"/>
        <v>28512298</v>
      </c>
      <c r="R273" s="218">
        <f t="shared" si="85"/>
        <v>1</v>
      </c>
      <c r="S273" s="223">
        <f t="shared" si="83"/>
        <v>28512298</v>
      </c>
      <c r="T273" s="203">
        <f t="shared" si="86"/>
        <v>1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75"/>
      <c r="M274" s="97">
        <f>+L274*F274</f>
        <v>0</v>
      </c>
      <c r="O274" s="344">
        <v>3</v>
      </c>
      <c r="P274" s="338">
        <f>+O274*F274</f>
        <v>20696220</v>
      </c>
      <c r="R274" s="344">
        <f>+L274+O274</f>
        <v>3</v>
      </c>
      <c r="S274" s="238">
        <f t="shared" si="83"/>
        <v>20696220</v>
      </c>
      <c r="T274" s="345">
        <f>+S274/J274</f>
        <v>1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405">
        <f>SUM(J277:J294)</f>
        <v>319097403.89999998</v>
      </c>
      <c r="L276" s="459"/>
      <c r="M276" s="102">
        <f>SUM(M277:M294)</f>
        <v>16660467</v>
      </c>
      <c r="O276" s="263"/>
      <c r="P276" s="405">
        <f>SUM(P277:P294)</f>
        <v>267091220</v>
      </c>
      <c r="R276" s="191"/>
      <c r="S276" s="405">
        <f>SUM(S277:S294)</f>
        <v>283751687</v>
      </c>
      <c r="T276" s="264"/>
      <c r="V276" s="492"/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8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9">+(L277)*F277</f>
        <v>0</v>
      </c>
      <c r="O277" s="244">
        <v>143</v>
      </c>
      <c r="P277" s="329">
        <f t="shared" ref="P277:P294" si="90">+O277*F277</f>
        <v>32890000</v>
      </c>
      <c r="R277" s="244">
        <f>+L277+O277</f>
        <v>143</v>
      </c>
      <c r="S277" s="336">
        <f t="shared" ref="S277:S294" si="91">+R277*F277</f>
        <v>32890000</v>
      </c>
      <c r="T277" s="246">
        <f>+S277/J277</f>
        <v>0.89375000000000004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8"/>
        <v>4140000</v>
      </c>
      <c r="I278" s="374">
        <v>6</v>
      </c>
      <c r="J278" s="275">
        <f>+I278*F278</f>
        <v>1380000</v>
      </c>
      <c r="L278" s="347"/>
      <c r="M278" s="217">
        <f t="shared" si="89"/>
        <v>0</v>
      </c>
      <c r="O278" s="218">
        <v>6</v>
      </c>
      <c r="P278" s="329">
        <f t="shared" si="90"/>
        <v>1380000</v>
      </c>
      <c r="R278" s="218">
        <f>+L278+O278</f>
        <v>6</v>
      </c>
      <c r="S278" s="336">
        <f t="shared" si="91"/>
        <v>1380000</v>
      </c>
      <c r="T278" s="203">
        <f>+S278/J278</f>
        <v>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8"/>
        <v>13200000</v>
      </c>
      <c r="I279" s="374">
        <v>40</v>
      </c>
      <c r="J279" s="275">
        <f t="shared" ref="J279:J293" si="92">+I279*F279</f>
        <v>13200000</v>
      </c>
      <c r="L279" s="347"/>
      <c r="M279" s="217">
        <f t="shared" si="89"/>
        <v>0</v>
      </c>
      <c r="O279" s="218">
        <v>40</v>
      </c>
      <c r="P279" s="329">
        <f t="shared" si="90"/>
        <v>13200000</v>
      </c>
      <c r="R279" s="218">
        <f t="shared" ref="R279:R293" si="93">+L279+O279</f>
        <v>40</v>
      </c>
      <c r="S279" s="336">
        <f t="shared" si="91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8"/>
        <v>19422800</v>
      </c>
      <c r="H280" s="284"/>
      <c r="I280" s="374">
        <v>590</v>
      </c>
      <c r="J280" s="275">
        <f t="shared" si="92"/>
        <v>19422800</v>
      </c>
      <c r="K280" s="284"/>
      <c r="L280" s="347">
        <v>60</v>
      </c>
      <c r="M280" s="546">
        <f t="shared" si="89"/>
        <v>1975200</v>
      </c>
      <c r="N280" s="284"/>
      <c r="O280" s="276">
        <v>447</v>
      </c>
      <c r="P280" s="329">
        <f t="shared" si="90"/>
        <v>14715240</v>
      </c>
      <c r="Q280" s="284"/>
      <c r="R280" s="218">
        <f t="shared" si="93"/>
        <v>507</v>
      </c>
      <c r="S280" s="336">
        <f t="shared" si="91"/>
        <v>16690440</v>
      </c>
      <c r="T280" s="203">
        <f t="shared" ref="T280:T293" si="94">+S280/J280</f>
        <v>0.85932203389830508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8"/>
        <v>6700000</v>
      </c>
      <c r="I281" s="374">
        <v>13</v>
      </c>
      <c r="J281" s="275">
        <f t="shared" si="92"/>
        <v>4355000</v>
      </c>
      <c r="L281" s="347"/>
      <c r="M281" s="217">
        <f t="shared" si="89"/>
        <v>0</v>
      </c>
      <c r="O281" s="218">
        <v>9</v>
      </c>
      <c r="P281" s="329">
        <f t="shared" si="90"/>
        <v>3015000</v>
      </c>
      <c r="R281" s="218">
        <f t="shared" si="93"/>
        <v>9</v>
      </c>
      <c r="S281" s="336">
        <f t="shared" si="91"/>
        <v>3015000</v>
      </c>
      <c r="T281" s="203">
        <f t="shared" si="94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8"/>
        <v>3150000</v>
      </c>
      <c r="I282" s="374">
        <v>89999.998571428587</v>
      </c>
      <c r="J282" s="275">
        <f t="shared" si="92"/>
        <v>6299999.9000000013</v>
      </c>
      <c r="L282" s="347">
        <v>21218.1</v>
      </c>
      <c r="M282" s="329">
        <f t="shared" si="89"/>
        <v>1485267</v>
      </c>
      <c r="O282" s="276">
        <v>50500</v>
      </c>
      <c r="P282" s="329">
        <f t="shared" si="90"/>
        <v>3535000</v>
      </c>
      <c r="R282" s="218">
        <f t="shared" si="93"/>
        <v>71718.100000000006</v>
      </c>
      <c r="S282" s="336">
        <f t="shared" si="91"/>
        <v>5020267</v>
      </c>
      <c r="T282" s="203">
        <f t="shared" si="94"/>
        <v>0.79686779042647271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8"/>
        <v>46200000</v>
      </c>
      <c r="I283" s="374">
        <v>14</v>
      </c>
      <c r="J283" s="275">
        <f t="shared" si="92"/>
        <v>46200000</v>
      </c>
      <c r="L283" s="347">
        <v>1</v>
      </c>
      <c r="M283" s="329">
        <f t="shared" si="89"/>
        <v>3300000</v>
      </c>
      <c r="O283" s="218">
        <v>12</v>
      </c>
      <c r="P283" s="329">
        <f t="shared" si="90"/>
        <v>39600000</v>
      </c>
      <c r="R283" s="218">
        <f t="shared" si="93"/>
        <v>13</v>
      </c>
      <c r="S283" s="336">
        <f t="shared" si="91"/>
        <v>42900000</v>
      </c>
      <c r="T283" s="203">
        <f t="shared" si="94"/>
        <v>0.9285714285714286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8"/>
        <v>151200000</v>
      </c>
      <c r="I284" s="374">
        <v>4679</v>
      </c>
      <c r="J284" s="275">
        <f t="shared" si="92"/>
        <v>168444000</v>
      </c>
      <c r="L284" s="347">
        <v>270</v>
      </c>
      <c r="M284" s="329">
        <f t="shared" si="89"/>
        <v>9720000</v>
      </c>
      <c r="O284" s="218">
        <v>3929</v>
      </c>
      <c r="P284" s="329">
        <f t="shared" si="90"/>
        <v>141444000</v>
      </c>
      <c r="R284" s="218">
        <f t="shared" si="93"/>
        <v>4199</v>
      </c>
      <c r="S284" s="336">
        <f t="shared" si="91"/>
        <v>151164000</v>
      </c>
      <c r="T284" s="203">
        <f t="shared" si="94"/>
        <v>0.8974139773455867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8"/>
        <v>3620000</v>
      </c>
      <c r="I285" s="374">
        <v>4000</v>
      </c>
      <c r="J285" s="275">
        <f t="shared" si="92"/>
        <v>3620000</v>
      </c>
      <c r="L285" s="347"/>
      <c r="M285" s="329">
        <f t="shared" si="89"/>
        <v>0</v>
      </c>
      <c r="O285" s="218">
        <v>2700</v>
      </c>
      <c r="P285" s="329">
        <f t="shared" si="90"/>
        <v>2443500</v>
      </c>
      <c r="R285" s="218">
        <f t="shared" si="93"/>
        <v>2700</v>
      </c>
      <c r="S285" s="336">
        <f t="shared" si="91"/>
        <v>2443500</v>
      </c>
      <c r="T285" s="203">
        <f t="shared" si="94"/>
        <v>0.67500000000000004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8"/>
        <v>2811600</v>
      </c>
      <c r="I286" s="374">
        <v>18</v>
      </c>
      <c r="J286" s="275">
        <f t="shared" si="92"/>
        <v>2811600</v>
      </c>
      <c r="L286" s="347"/>
      <c r="M286" s="329">
        <f t="shared" si="89"/>
        <v>0</v>
      </c>
      <c r="O286" s="218">
        <v>15</v>
      </c>
      <c r="P286" s="329">
        <f t="shared" si="90"/>
        <v>2343000</v>
      </c>
      <c r="R286" s="218">
        <f t="shared" si="93"/>
        <v>15</v>
      </c>
      <c r="S286" s="336">
        <f t="shared" si="91"/>
        <v>2343000</v>
      </c>
      <c r="T286" s="203">
        <f t="shared" si="94"/>
        <v>0.83333333333333337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8"/>
        <v>4000000</v>
      </c>
      <c r="I287" s="374">
        <v>1</v>
      </c>
      <c r="J287" s="275">
        <f t="shared" si="92"/>
        <v>4000000</v>
      </c>
      <c r="L287" s="347"/>
      <c r="M287" s="217">
        <f t="shared" si="89"/>
        <v>0</v>
      </c>
      <c r="O287" s="218">
        <v>1</v>
      </c>
      <c r="P287" s="329">
        <f t="shared" si="90"/>
        <v>4000000</v>
      </c>
      <c r="R287" s="218">
        <f t="shared" si="93"/>
        <v>1</v>
      </c>
      <c r="S287" s="336">
        <f t="shared" si="91"/>
        <v>4000000</v>
      </c>
      <c r="T287" s="203">
        <f t="shared" si="94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8"/>
        <v>21590248</v>
      </c>
      <c r="I288" s="374">
        <v>2000.0033333333322</v>
      </c>
      <c r="J288" s="275">
        <f t="shared" si="92"/>
        <v>2400003.9999999986</v>
      </c>
      <c r="L288" s="347">
        <v>150</v>
      </c>
      <c r="M288" s="329">
        <f t="shared" si="89"/>
        <v>180000</v>
      </c>
      <c r="O288" s="218">
        <v>1317.9</v>
      </c>
      <c r="P288" s="329">
        <f t="shared" si="90"/>
        <v>1581480</v>
      </c>
      <c r="R288" s="218">
        <f t="shared" si="93"/>
        <v>1467.9</v>
      </c>
      <c r="S288" s="336">
        <f t="shared" si="91"/>
        <v>1761480</v>
      </c>
      <c r="T288" s="203">
        <f t="shared" si="94"/>
        <v>0.73394877675203918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8"/>
        <v>2280000</v>
      </c>
      <c r="I289" s="374">
        <v>80</v>
      </c>
      <c r="J289" s="275">
        <f t="shared" si="92"/>
        <v>2280000</v>
      </c>
      <c r="L289" s="347"/>
      <c r="M289" s="329">
        <f t="shared" si="89"/>
        <v>0</v>
      </c>
      <c r="O289" s="218">
        <v>80</v>
      </c>
      <c r="P289" s="329">
        <f t="shared" si="90"/>
        <v>2280000</v>
      </c>
      <c r="R289" s="218">
        <f t="shared" si="93"/>
        <v>80</v>
      </c>
      <c r="S289" s="336">
        <f t="shared" si="91"/>
        <v>2280000</v>
      </c>
      <c r="T289" s="203">
        <f t="shared" si="94"/>
        <v>1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8"/>
        <v>23556720</v>
      </c>
      <c r="I290" s="374">
        <v>0</v>
      </c>
      <c r="J290" s="275">
        <f t="shared" si="92"/>
        <v>0</v>
      </c>
      <c r="L290" s="347"/>
      <c r="M290" s="217">
        <f t="shared" si="89"/>
        <v>0</v>
      </c>
      <c r="O290" s="218">
        <v>0</v>
      </c>
      <c r="P290" s="329">
        <f t="shared" si="90"/>
        <v>0</v>
      </c>
      <c r="R290" s="218">
        <f t="shared" si="93"/>
        <v>0</v>
      </c>
      <c r="S290" s="336">
        <f t="shared" si="91"/>
        <v>0</v>
      </c>
      <c r="T290" s="203"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8"/>
        <v>920000</v>
      </c>
      <c r="I291" s="374">
        <v>2</v>
      </c>
      <c r="J291" s="275">
        <f t="shared" si="92"/>
        <v>184000</v>
      </c>
      <c r="L291" s="347"/>
      <c r="M291" s="217">
        <f t="shared" si="89"/>
        <v>0</v>
      </c>
      <c r="O291" s="218">
        <v>2</v>
      </c>
      <c r="P291" s="329">
        <f t="shared" si="90"/>
        <v>184000</v>
      </c>
      <c r="R291" s="218">
        <f t="shared" si="93"/>
        <v>2</v>
      </c>
      <c r="S291" s="336">
        <f t="shared" si="91"/>
        <v>184000</v>
      </c>
      <c r="T291" s="203">
        <f t="shared" si="94"/>
        <v>1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8"/>
        <v>4200000</v>
      </c>
      <c r="I292" s="374">
        <v>52</v>
      </c>
      <c r="J292" s="275">
        <f t="shared" si="92"/>
        <v>7280000</v>
      </c>
      <c r="L292" s="347"/>
      <c r="M292" s="217">
        <f t="shared" si="89"/>
        <v>0</v>
      </c>
      <c r="O292" s="218">
        <v>30</v>
      </c>
      <c r="P292" s="329">
        <f t="shared" si="90"/>
        <v>4200000</v>
      </c>
      <c r="R292" s="218">
        <f t="shared" si="93"/>
        <v>30</v>
      </c>
      <c r="S292" s="336">
        <f t="shared" si="91"/>
        <v>4200000</v>
      </c>
      <c r="T292" s="203">
        <f t="shared" si="94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8"/>
        <v>280000</v>
      </c>
      <c r="I293" s="374">
        <v>12</v>
      </c>
      <c r="J293" s="275">
        <f t="shared" si="92"/>
        <v>420000</v>
      </c>
      <c r="L293" s="347"/>
      <c r="M293" s="217">
        <f t="shared" si="89"/>
        <v>0</v>
      </c>
      <c r="O293" s="218">
        <v>8</v>
      </c>
      <c r="P293" s="329">
        <f t="shared" si="90"/>
        <v>280000</v>
      </c>
      <c r="R293" s="218">
        <f t="shared" si="93"/>
        <v>8</v>
      </c>
      <c r="S293" s="336">
        <f t="shared" si="91"/>
        <v>280000</v>
      </c>
      <c r="T293" s="203">
        <f t="shared" si="94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8"/>
        <v>4360000</v>
      </c>
      <c r="I294" s="375">
        <v>0</v>
      </c>
      <c r="J294" s="278">
        <f>+I294*F294</f>
        <v>0</v>
      </c>
      <c r="L294" s="428"/>
      <c r="M294" s="236">
        <f t="shared" si="89"/>
        <v>0</v>
      </c>
      <c r="O294" s="237">
        <v>0</v>
      </c>
      <c r="P294" s="348">
        <f t="shared" si="90"/>
        <v>0</v>
      </c>
      <c r="R294" s="237">
        <f>+L294+O294</f>
        <v>0</v>
      </c>
      <c r="S294" s="349">
        <f t="shared" si="91"/>
        <v>0</v>
      </c>
      <c r="T294" s="213"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SUM(J298:J370)</f>
        <v>656718027.3599999</v>
      </c>
      <c r="L297" s="459"/>
      <c r="M297" s="102">
        <f>SUM(M298:M370)</f>
        <v>103485406.64</v>
      </c>
      <c r="O297" s="263"/>
      <c r="P297" s="405">
        <f>SUM(P298:P370)</f>
        <v>495711213.75999999</v>
      </c>
      <c r="R297" s="191"/>
      <c r="S297" s="405">
        <f>SUM(S298:S370)</f>
        <v>599196620.39999998</v>
      </c>
      <c r="T297" s="264"/>
      <c r="V297" s="492"/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5">+E298*F298</f>
        <v>682500</v>
      </c>
      <c r="I298" s="371">
        <v>1500</v>
      </c>
      <c r="J298" s="95">
        <f>+I298*F298</f>
        <v>682500</v>
      </c>
      <c r="L298" s="371"/>
      <c r="M298" s="242">
        <f t="shared" ref="M298:M361" si="96">+(L298)*F298</f>
        <v>0</v>
      </c>
      <c r="O298" s="244">
        <v>1001</v>
      </c>
      <c r="P298" s="327">
        <f t="shared" ref="P298:P361" si="97">+O298*F298</f>
        <v>455455</v>
      </c>
      <c r="R298" s="244">
        <f>+L298+O298</f>
        <v>1001</v>
      </c>
      <c r="S298" s="447">
        <f t="shared" ref="S298:S361" si="98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5"/>
        <v>682500</v>
      </c>
      <c r="I299" s="374">
        <v>1500</v>
      </c>
      <c r="J299" s="96">
        <f>+I299*F299</f>
        <v>682500</v>
      </c>
      <c r="L299" s="347"/>
      <c r="M299" s="329">
        <f t="shared" si="96"/>
        <v>0</v>
      </c>
      <c r="O299" s="218">
        <v>1500</v>
      </c>
      <c r="P299" s="329">
        <f t="shared" si="97"/>
        <v>682500</v>
      </c>
      <c r="R299" s="218">
        <f>+L299+O299</f>
        <v>1500</v>
      </c>
      <c r="S299" s="336">
        <f t="shared" si="98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5"/>
        <v>500000</v>
      </c>
      <c r="I300" s="374">
        <v>2</v>
      </c>
      <c r="J300" s="96">
        <f t="shared" ref="J300:J342" si="99">+I300*F300</f>
        <v>500000</v>
      </c>
      <c r="L300" s="347"/>
      <c r="M300" s="217">
        <f t="shared" si="96"/>
        <v>0</v>
      </c>
      <c r="O300" s="218">
        <v>2</v>
      </c>
      <c r="P300" s="329">
        <f t="shared" si="97"/>
        <v>500000</v>
      </c>
      <c r="R300" s="218">
        <f t="shared" ref="R300:R363" si="100">+L300+O300</f>
        <v>2</v>
      </c>
      <c r="S300" s="336">
        <f t="shared" si="98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5"/>
        <v>7194000</v>
      </c>
      <c r="I301" s="374">
        <v>30</v>
      </c>
      <c r="J301" s="96">
        <f t="shared" si="99"/>
        <v>7194000</v>
      </c>
      <c r="L301" s="347"/>
      <c r="M301" s="217">
        <f t="shared" si="96"/>
        <v>0</v>
      </c>
      <c r="O301" s="218">
        <v>10</v>
      </c>
      <c r="P301" s="329">
        <f t="shared" si="97"/>
        <v>2398000</v>
      </c>
      <c r="R301" s="218">
        <f t="shared" si="100"/>
        <v>10</v>
      </c>
      <c r="S301" s="336">
        <f t="shared" si="98"/>
        <v>2398000</v>
      </c>
      <c r="T301" s="203">
        <f t="shared" ref="T301:T364" si="101">+S301/J301</f>
        <v>0.33333333333333331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5"/>
        <v>450000</v>
      </c>
      <c r="I302" s="374">
        <v>400</v>
      </c>
      <c r="J302" s="96">
        <f t="shared" si="99"/>
        <v>600000</v>
      </c>
      <c r="L302" s="347"/>
      <c r="M302" s="217">
        <f t="shared" si="96"/>
        <v>0</v>
      </c>
      <c r="O302" s="218">
        <v>300</v>
      </c>
      <c r="P302" s="329">
        <f t="shared" si="97"/>
        <v>450000</v>
      </c>
      <c r="R302" s="218">
        <f t="shared" si="100"/>
        <v>300</v>
      </c>
      <c r="S302" s="336">
        <f t="shared" si="98"/>
        <v>450000</v>
      </c>
      <c r="T302" s="203">
        <f t="shared" si="101"/>
        <v>0.75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5"/>
        <v>7800000</v>
      </c>
      <c r="I303" s="374">
        <v>15</v>
      </c>
      <c r="J303" s="96">
        <f t="shared" si="99"/>
        <v>2340000</v>
      </c>
      <c r="L303" s="347"/>
      <c r="M303" s="217">
        <f t="shared" si="96"/>
        <v>0</v>
      </c>
      <c r="O303" s="218">
        <v>5</v>
      </c>
      <c r="P303" s="329">
        <f t="shared" si="97"/>
        <v>780000</v>
      </c>
      <c r="R303" s="218">
        <f t="shared" si="100"/>
        <v>5</v>
      </c>
      <c r="S303" s="336">
        <f t="shared" si="98"/>
        <v>780000</v>
      </c>
      <c r="T303" s="203">
        <f t="shared" si="101"/>
        <v>0.33333333333333331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5"/>
        <v>6000000</v>
      </c>
      <c r="I304" s="374">
        <v>1</v>
      </c>
      <c r="J304" s="96">
        <f t="shared" si="99"/>
        <v>6000000</v>
      </c>
      <c r="L304" s="347"/>
      <c r="M304" s="217">
        <f t="shared" si="96"/>
        <v>0</v>
      </c>
      <c r="O304" s="218">
        <v>1</v>
      </c>
      <c r="P304" s="329">
        <f t="shared" si="97"/>
        <v>6000000</v>
      </c>
      <c r="R304" s="218">
        <f t="shared" si="100"/>
        <v>1</v>
      </c>
      <c r="S304" s="336">
        <f t="shared" si="98"/>
        <v>6000000</v>
      </c>
      <c r="T304" s="203">
        <f t="shared" si="101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5"/>
        <v>6960500</v>
      </c>
      <c r="I305" s="374">
        <v>3</v>
      </c>
      <c r="J305" s="96">
        <f t="shared" si="99"/>
        <v>10440750</v>
      </c>
      <c r="L305" s="347"/>
      <c r="M305" s="217">
        <f t="shared" si="96"/>
        <v>0</v>
      </c>
      <c r="O305" s="218">
        <v>2</v>
      </c>
      <c r="P305" s="329">
        <f t="shared" si="97"/>
        <v>6960500</v>
      </c>
      <c r="R305" s="218">
        <f t="shared" si="100"/>
        <v>2</v>
      </c>
      <c r="S305" s="336">
        <f t="shared" si="98"/>
        <v>6960500</v>
      </c>
      <c r="T305" s="203">
        <f t="shared" si="101"/>
        <v>0.66666666666666663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5"/>
        <v>9000000</v>
      </c>
      <c r="I306" s="374">
        <v>1</v>
      </c>
      <c r="J306" s="96">
        <f t="shared" si="99"/>
        <v>9000000</v>
      </c>
      <c r="L306" s="347"/>
      <c r="M306" s="217">
        <f t="shared" si="96"/>
        <v>0</v>
      </c>
      <c r="O306" s="218">
        <v>1</v>
      </c>
      <c r="P306" s="329">
        <f t="shared" si="97"/>
        <v>9000000</v>
      </c>
      <c r="R306" s="218">
        <f t="shared" si="100"/>
        <v>1</v>
      </c>
      <c r="S306" s="336">
        <f t="shared" si="98"/>
        <v>9000000</v>
      </c>
      <c r="T306" s="203">
        <f t="shared" si="101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5"/>
        <v>17136000</v>
      </c>
      <c r="I307" s="374">
        <v>0</v>
      </c>
      <c r="J307" s="96">
        <f t="shared" si="99"/>
        <v>0</v>
      </c>
      <c r="L307" s="330"/>
      <c r="M307" s="217">
        <f t="shared" si="96"/>
        <v>0</v>
      </c>
      <c r="O307" s="218">
        <v>0</v>
      </c>
      <c r="P307" s="329">
        <f t="shared" si="97"/>
        <v>0</v>
      </c>
      <c r="R307" s="218">
        <f t="shared" si="100"/>
        <v>0</v>
      </c>
      <c r="S307" s="336">
        <f t="shared" si="98"/>
        <v>0</v>
      </c>
      <c r="T307" s="203"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5"/>
        <v>200000</v>
      </c>
      <c r="I308" s="374">
        <v>0</v>
      </c>
      <c r="J308" s="96">
        <f t="shared" si="99"/>
        <v>0</v>
      </c>
      <c r="L308" s="330"/>
      <c r="M308" s="217">
        <f t="shared" si="96"/>
        <v>0</v>
      </c>
      <c r="O308" s="218">
        <v>0</v>
      </c>
      <c r="P308" s="329">
        <f t="shared" si="97"/>
        <v>0</v>
      </c>
      <c r="R308" s="218">
        <f t="shared" si="100"/>
        <v>0</v>
      </c>
      <c r="S308" s="336">
        <f t="shared" si="98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5"/>
        <v>1795000</v>
      </c>
      <c r="I309" s="374">
        <v>1</v>
      </c>
      <c r="J309" s="96">
        <f t="shared" si="99"/>
        <v>1795000</v>
      </c>
      <c r="L309" s="347"/>
      <c r="M309" s="217">
        <f t="shared" si="96"/>
        <v>0</v>
      </c>
      <c r="O309" s="218">
        <v>1</v>
      </c>
      <c r="P309" s="329">
        <f t="shared" si="97"/>
        <v>1795000</v>
      </c>
      <c r="R309" s="218">
        <f t="shared" si="100"/>
        <v>1</v>
      </c>
      <c r="S309" s="336">
        <f t="shared" si="98"/>
        <v>1795000</v>
      </c>
      <c r="T309" s="203">
        <f t="shared" si="101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5"/>
        <v>1795000</v>
      </c>
      <c r="I310" s="374">
        <v>1</v>
      </c>
      <c r="J310" s="96">
        <f t="shared" si="99"/>
        <v>1795000</v>
      </c>
      <c r="L310" s="330"/>
      <c r="M310" s="217">
        <f t="shared" si="96"/>
        <v>0</v>
      </c>
      <c r="O310" s="218">
        <v>0</v>
      </c>
      <c r="P310" s="329">
        <f t="shared" si="97"/>
        <v>0</v>
      </c>
      <c r="R310" s="218">
        <f t="shared" si="100"/>
        <v>0</v>
      </c>
      <c r="S310" s="336">
        <f t="shared" si="98"/>
        <v>0</v>
      </c>
      <c r="T310" s="203">
        <f t="shared" si="101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5"/>
        <v>5389000</v>
      </c>
      <c r="I311" s="374">
        <v>316</v>
      </c>
      <c r="J311" s="96">
        <f t="shared" si="99"/>
        <v>5372000</v>
      </c>
      <c r="L311" s="347"/>
      <c r="M311" s="217">
        <f t="shared" si="96"/>
        <v>0</v>
      </c>
      <c r="O311" s="218">
        <v>316</v>
      </c>
      <c r="P311" s="329">
        <f t="shared" si="97"/>
        <v>5372000</v>
      </c>
      <c r="R311" s="218">
        <f t="shared" si="100"/>
        <v>316</v>
      </c>
      <c r="S311" s="336">
        <f t="shared" si="98"/>
        <v>5372000</v>
      </c>
      <c r="T311" s="203">
        <f t="shared" si="101"/>
        <v>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5"/>
        <v>5389000</v>
      </c>
      <c r="I312" s="374">
        <v>316</v>
      </c>
      <c r="J312" s="96">
        <f t="shared" si="99"/>
        <v>5372000</v>
      </c>
      <c r="L312" s="330"/>
      <c r="M312" s="217">
        <f t="shared" si="96"/>
        <v>0</v>
      </c>
      <c r="O312" s="218">
        <v>0</v>
      </c>
      <c r="P312" s="329">
        <f t="shared" si="97"/>
        <v>0</v>
      </c>
      <c r="R312" s="218">
        <f t="shared" si="100"/>
        <v>0</v>
      </c>
      <c r="S312" s="336">
        <f t="shared" si="98"/>
        <v>0</v>
      </c>
      <c r="T312" s="203">
        <f t="shared" si="101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5"/>
        <v>14612500</v>
      </c>
      <c r="I313" s="374">
        <v>19</v>
      </c>
      <c r="J313" s="96">
        <f t="shared" si="99"/>
        <v>19831250</v>
      </c>
      <c r="L313" s="347">
        <v>4</v>
      </c>
      <c r="M313" s="329">
        <f t="shared" si="96"/>
        <v>4175000</v>
      </c>
      <c r="O313" s="218">
        <v>14</v>
      </c>
      <c r="P313" s="329">
        <f t="shared" si="97"/>
        <v>14612500</v>
      </c>
      <c r="R313" s="218">
        <f t="shared" si="100"/>
        <v>18</v>
      </c>
      <c r="S313" s="336">
        <f t="shared" si="98"/>
        <v>18787500</v>
      </c>
      <c r="T313" s="203">
        <f t="shared" si="101"/>
        <v>0.94736842105263153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5"/>
        <v>2530000</v>
      </c>
      <c r="I314" s="374">
        <v>1</v>
      </c>
      <c r="J314" s="96">
        <f t="shared" si="99"/>
        <v>2530000</v>
      </c>
      <c r="L314" s="450"/>
      <c r="M314" s="291">
        <f t="shared" si="96"/>
        <v>0</v>
      </c>
      <c r="O314" s="218">
        <v>1</v>
      </c>
      <c r="P314" s="329">
        <f t="shared" si="97"/>
        <v>2530000</v>
      </c>
      <c r="R314" s="218">
        <f t="shared" si="100"/>
        <v>1</v>
      </c>
      <c r="S314" s="336">
        <f t="shared" si="98"/>
        <v>2530000</v>
      </c>
      <c r="T314" s="203">
        <f t="shared" si="101"/>
        <v>1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5"/>
        <v>3060000</v>
      </c>
      <c r="I315" s="374">
        <v>5</v>
      </c>
      <c r="J315" s="96">
        <f t="shared" si="99"/>
        <v>3825000</v>
      </c>
      <c r="L315" s="347"/>
      <c r="M315" s="329">
        <f t="shared" si="96"/>
        <v>0</v>
      </c>
      <c r="O315" s="218">
        <v>4</v>
      </c>
      <c r="P315" s="329">
        <f t="shared" si="97"/>
        <v>3060000</v>
      </c>
      <c r="R315" s="218">
        <f t="shared" si="100"/>
        <v>4</v>
      </c>
      <c r="S315" s="336">
        <f t="shared" si="98"/>
        <v>3060000</v>
      </c>
      <c r="T315" s="203">
        <f t="shared" si="101"/>
        <v>0.8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5"/>
        <v>15065000</v>
      </c>
      <c r="I316" s="374">
        <v>0</v>
      </c>
      <c r="J316" s="96">
        <f t="shared" si="99"/>
        <v>0</v>
      </c>
      <c r="L316" s="347">
        <v>-23</v>
      </c>
      <c r="M316" s="329">
        <f t="shared" si="96"/>
        <v>-15065000</v>
      </c>
      <c r="O316" s="218">
        <v>23</v>
      </c>
      <c r="P316" s="329">
        <f t="shared" si="97"/>
        <v>15065000</v>
      </c>
      <c r="R316" s="218">
        <f t="shared" si="100"/>
        <v>0</v>
      </c>
      <c r="S316" s="336">
        <f t="shared" si="98"/>
        <v>0</v>
      </c>
      <c r="T316" s="203">
        <v>0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5"/>
        <v>10710000</v>
      </c>
      <c r="I317" s="374">
        <v>0</v>
      </c>
      <c r="J317" s="96">
        <f t="shared" si="99"/>
        <v>0</v>
      </c>
      <c r="L317" s="347">
        <v>-14</v>
      </c>
      <c r="M317" s="329">
        <f t="shared" si="96"/>
        <v>-10710000</v>
      </c>
      <c r="O317" s="218">
        <v>14</v>
      </c>
      <c r="P317" s="329">
        <f t="shared" si="97"/>
        <v>10710000</v>
      </c>
      <c r="R317" s="218">
        <f t="shared" si="100"/>
        <v>0</v>
      </c>
      <c r="S317" s="336">
        <f t="shared" si="98"/>
        <v>0</v>
      </c>
      <c r="T317" s="203">
        <v>0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5"/>
        <v>22948905.600000001</v>
      </c>
      <c r="I318" s="374">
        <v>0</v>
      </c>
      <c r="J318" s="96">
        <f t="shared" si="99"/>
        <v>0</v>
      </c>
      <c r="L318" s="330"/>
      <c r="M318" s="329">
        <f t="shared" si="96"/>
        <v>0</v>
      </c>
      <c r="O318" s="218">
        <v>0</v>
      </c>
      <c r="P318" s="329">
        <f t="shared" si="97"/>
        <v>0</v>
      </c>
      <c r="R318" s="218">
        <f t="shared" si="100"/>
        <v>0</v>
      </c>
      <c r="S318" s="336">
        <f t="shared" si="98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5"/>
        <v>46710000</v>
      </c>
      <c r="I319" s="374">
        <v>2595</v>
      </c>
      <c r="J319" s="96">
        <f t="shared" si="99"/>
        <v>46710000</v>
      </c>
      <c r="L319" s="462"/>
      <c r="M319" s="329">
        <f t="shared" si="96"/>
        <v>0</v>
      </c>
      <c r="O319" s="218">
        <v>2595</v>
      </c>
      <c r="P319" s="329">
        <f t="shared" si="97"/>
        <v>46710000</v>
      </c>
      <c r="R319" s="218">
        <f t="shared" si="100"/>
        <v>2595</v>
      </c>
      <c r="S319" s="336">
        <f t="shared" si="98"/>
        <v>46710000</v>
      </c>
      <c r="T319" s="203">
        <f t="shared" si="101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5"/>
        <v>42414112.439999998</v>
      </c>
      <c r="I320" s="374">
        <v>2595</v>
      </c>
      <c r="J320" s="96">
        <f t="shared" si="99"/>
        <v>42414112.439999998</v>
      </c>
      <c r="L320" s="330">
        <v>2595</v>
      </c>
      <c r="M320" s="329">
        <f t="shared" si="96"/>
        <v>42414112.439999998</v>
      </c>
      <c r="O320" s="218">
        <v>0</v>
      </c>
      <c r="P320" s="329">
        <f t="shared" si="97"/>
        <v>0</v>
      </c>
      <c r="R320" s="218">
        <f t="shared" si="100"/>
        <v>2595</v>
      </c>
      <c r="S320" s="336">
        <f t="shared" si="98"/>
        <v>42414112.439999998</v>
      </c>
      <c r="T320" s="203">
        <f t="shared" si="101"/>
        <v>1</v>
      </c>
      <c r="V320" s="492"/>
    </row>
    <row r="321" spans="2:22" s="284" customFormat="1" ht="52.1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5"/>
        <v>951000</v>
      </c>
      <c r="I321" s="374">
        <v>3500</v>
      </c>
      <c r="J321" s="96">
        <f t="shared" si="99"/>
        <v>5547500</v>
      </c>
      <c r="L321" s="550">
        <v>1721.72</v>
      </c>
      <c r="M321" s="329">
        <f t="shared" si="96"/>
        <v>2728926.2</v>
      </c>
      <c r="O321" s="218">
        <v>1353.6</v>
      </c>
      <c r="P321" s="329">
        <f t="shared" si="97"/>
        <v>2145456</v>
      </c>
      <c r="R321" s="218">
        <f t="shared" si="100"/>
        <v>3075.3199999999997</v>
      </c>
      <c r="S321" s="336">
        <f t="shared" si="98"/>
        <v>4874382.1999999993</v>
      </c>
      <c r="T321" s="203">
        <f t="shared" si="101"/>
        <v>0.87866285714285697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5"/>
        <v>684000</v>
      </c>
      <c r="I322" s="374">
        <v>82</v>
      </c>
      <c r="J322" s="96">
        <f t="shared" si="99"/>
        <v>369000</v>
      </c>
      <c r="L322" s="347"/>
      <c r="M322" s="329">
        <f t="shared" si="96"/>
        <v>0</v>
      </c>
      <c r="O322" s="218">
        <v>82</v>
      </c>
      <c r="P322" s="329">
        <f t="shared" si="97"/>
        <v>369000</v>
      </c>
      <c r="R322" s="218">
        <f t="shared" si="100"/>
        <v>82</v>
      </c>
      <c r="S322" s="336">
        <f t="shared" si="98"/>
        <v>369000</v>
      </c>
      <c r="T322" s="203">
        <f t="shared" si="101"/>
        <v>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5"/>
        <v>360000</v>
      </c>
      <c r="I323" s="374">
        <v>0</v>
      </c>
      <c r="J323" s="96">
        <f t="shared" si="99"/>
        <v>0</v>
      </c>
      <c r="L323" s="330"/>
      <c r="M323" s="329">
        <f t="shared" si="96"/>
        <v>0</v>
      </c>
      <c r="O323" s="218">
        <v>0</v>
      </c>
      <c r="P323" s="329">
        <f t="shared" si="97"/>
        <v>0</v>
      </c>
      <c r="R323" s="218">
        <f t="shared" si="100"/>
        <v>0</v>
      </c>
      <c r="S323" s="336">
        <f t="shared" si="98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5"/>
        <v>936000</v>
      </c>
      <c r="I324" s="374">
        <v>0</v>
      </c>
      <c r="J324" s="96">
        <f t="shared" si="99"/>
        <v>0</v>
      </c>
      <c r="L324" s="330"/>
      <c r="M324" s="329">
        <f t="shared" si="96"/>
        <v>0</v>
      </c>
      <c r="O324" s="218">
        <v>0</v>
      </c>
      <c r="P324" s="329">
        <f t="shared" si="97"/>
        <v>0</v>
      </c>
      <c r="R324" s="218">
        <f t="shared" si="100"/>
        <v>0</v>
      </c>
      <c r="S324" s="336">
        <f t="shared" si="98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5"/>
        <v>3600000</v>
      </c>
      <c r="I325" s="374">
        <v>4200</v>
      </c>
      <c r="J325" s="96">
        <f t="shared" si="99"/>
        <v>25200000</v>
      </c>
      <c r="L325" s="550">
        <v>2795</v>
      </c>
      <c r="M325" s="329">
        <f t="shared" si="96"/>
        <v>16770000</v>
      </c>
      <c r="O325" s="218">
        <v>721</v>
      </c>
      <c r="P325" s="329">
        <f t="shared" si="97"/>
        <v>4326000</v>
      </c>
      <c r="R325" s="218">
        <f t="shared" si="100"/>
        <v>3516</v>
      </c>
      <c r="S325" s="336">
        <f t="shared" si="98"/>
        <v>21096000</v>
      </c>
      <c r="T325" s="203">
        <f t="shared" si="101"/>
        <v>0.83714285714285719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5"/>
        <v>360000</v>
      </c>
      <c r="I326" s="374">
        <v>252</v>
      </c>
      <c r="J326" s="96">
        <f t="shared" si="99"/>
        <v>453600</v>
      </c>
      <c r="L326" s="550">
        <v>48</v>
      </c>
      <c r="M326" s="329">
        <f t="shared" si="96"/>
        <v>86400</v>
      </c>
      <c r="O326" s="218">
        <v>200</v>
      </c>
      <c r="P326" s="329">
        <f t="shared" si="97"/>
        <v>360000</v>
      </c>
      <c r="R326" s="218">
        <f t="shared" si="100"/>
        <v>248</v>
      </c>
      <c r="S326" s="336">
        <f t="shared" si="98"/>
        <v>446400</v>
      </c>
      <c r="T326" s="203">
        <f t="shared" si="101"/>
        <v>0.98412698412698407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5"/>
        <v>720000</v>
      </c>
      <c r="I327" s="374">
        <v>12</v>
      </c>
      <c r="J327" s="96">
        <f t="shared" si="99"/>
        <v>720000</v>
      </c>
      <c r="L327" s="347"/>
      <c r="M327" s="329">
        <f t="shared" si="96"/>
        <v>0</v>
      </c>
      <c r="O327" s="218">
        <v>12</v>
      </c>
      <c r="P327" s="329">
        <f t="shared" si="97"/>
        <v>720000</v>
      </c>
      <c r="R327" s="218">
        <f t="shared" si="100"/>
        <v>12</v>
      </c>
      <c r="S327" s="336">
        <f t="shared" si="98"/>
        <v>720000</v>
      </c>
      <c r="T327" s="203">
        <f t="shared" si="101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5"/>
        <v>3600000</v>
      </c>
      <c r="I328" s="374">
        <v>178.4</v>
      </c>
      <c r="J328" s="96">
        <f t="shared" si="99"/>
        <v>1070400</v>
      </c>
      <c r="L328" s="450"/>
      <c r="M328" s="329">
        <f t="shared" si="96"/>
        <v>0</v>
      </c>
      <c r="O328" s="218">
        <v>178.4</v>
      </c>
      <c r="P328" s="329">
        <f t="shared" si="97"/>
        <v>1070400</v>
      </c>
      <c r="R328" s="218">
        <f t="shared" si="100"/>
        <v>178.4</v>
      </c>
      <c r="S328" s="336">
        <f t="shared" si="98"/>
        <v>1070400</v>
      </c>
      <c r="T328" s="203">
        <f t="shared" si="101"/>
        <v>1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5"/>
        <v>1290000</v>
      </c>
      <c r="I329" s="374">
        <v>0</v>
      </c>
      <c r="J329" s="96">
        <f t="shared" si="99"/>
        <v>0</v>
      </c>
      <c r="L329" s="347">
        <v>-4</v>
      </c>
      <c r="M329" s="566">
        <f t="shared" si="96"/>
        <v>-860000</v>
      </c>
      <c r="O329" s="218">
        <v>4</v>
      </c>
      <c r="P329" s="329">
        <f t="shared" si="97"/>
        <v>860000</v>
      </c>
      <c r="R329" s="218">
        <f t="shared" si="100"/>
        <v>0</v>
      </c>
      <c r="S329" s="336">
        <f t="shared" si="98"/>
        <v>0</v>
      </c>
      <c r="T329" s="203">
        <v>0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5"/>
        <v>24000000</v>
      </c>
      <c r="I330" s="374">
        <v>1</v>
      </c>
      <c r="J330" s="96">
        <f t="shared" si="99"/>
        <v>24000000</v>
      </c>
      <c r="L330" s="347"/>
      <c r="M330" s="291">
        <f t="shared" si="96"/>
        <v>0</v>
      </c>
      <c r="O330" s="218">
        <v>1</v>
      </c>
      <c r="P330" s="329">
        <f t="shared" si="97"/>
        <v>24000000</v>
      </c>
      <c r="R330" s="218">
        <f t="shared" si="100"/>
        <v>1</v>
      </c>
      <c r="S330" s="336">
        <f t="shared" si="98"/>
        <v>24000000</v>
      </c>
      <c r="T330" s="203">
        <f t="shared" si="101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5"/>
        <v>91963200</v>
      </c>
      <c r="I331" s="374">
        <v>76</v>
      </c>
      <c r="J331" s="96">
        <f t="shared" si="99"/>
        <v>62403600</v>
      </c>
      <c r="L331" s="347">
        <v>4</v>
      </c>
      <c r="M331" s="96">
        <f t="shared" si="96"/>
        <v>3284400</v>
      </c>
      <c r="O331" s="218">
        <v>68</v>
      </c>
      <c r="P331" s="329">
        <f t="shared" si="97"/>
        <v>55834800</v>
      </c>
      <c r="R331" s="218">
        <f t="shared" si="100"/>
        <v>72</v>
      </c>
      <c r="S331" s="336">
        <f t="shared" si="98"/>
        <v>59119200</v>
      </c>
      <c r="T331" s="203">
        <f t="shared" si="101"/>
        <v>0.94736842105263153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5"/>
        <v>900000</v>
      </c>
      <c r="I332" s="374">
        <v>3</v>
      </c>
      <c r="J332" s="96">
        <f t="shared" si="99"/>
        <v>900000</v>
      </c>
      <c r="L332" s="347"/>
      <c r="M332" s="291">
        <f t="shared" si="96"/>
        <v>0</v>
      </c>
      <c r="O332" s="218">
        <v>3</v>
      </c>
      <c r="P332" s="329">
        <f t="shared" si="97"/>
        <v>900000</v>
      </c>
      <c r="R332" s="218">
        <f t="shared" si="100"/>
        <v>3</v>
      </c>
      <c r="S332" s="336">
        <f t="shared" si="98"/>
        <v>900000</v>
      </c>
      <c r="T332" s="203">
        <f t="shared" si="101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5"/>
        <v>1600000</v>
      </c>
      <c r="I333" s="374">
        <v>150</v>
      </c>
      <c r="J333" s="96">
        <f t="shared" si="99"/>
        <v>600000</v>
      </c>
      <c r="L333" s="347">
        <v>16</v>
      </c>
      <c r="M333" s="96">
        <f t="shared" si="96"/>
        <v>64000</v>
      </c>
      <c r="O333" s="218">
        <v>132</v>
      </c>
      <c r="P333" s="329">
        <f t="shared" si="97"/>
        <v>528000</v>
      </c>
      <c r="R333" s="218">
        <f t="shared" si="100"/>
        <v>148</v>
      </c>
      <c r="S333" s="336">
        <f t="shared" si="98"/>
        <v>592000</v>
      </c>
      <c r="T333" s="203">
        <f t="shared" si="101"/>
        <v>0.98666666666666669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5"/>
        <v>620000</v>
      </c>
      <c r="I334" s="374">
        <v>2</v>
      </c>
      <c r="J334" s="96">
        <f t="shared" si="99"/>
        <v>620000</v>
      </c>
      <c r="L334" s="347"/>
      <c r="M334" s="96">
        <f t="shared" si="96"/>
        <v>0</v>
      </c>
      <c r="O334" s="218">
        <v>2</v>
      </c>
      <c r="P334" s="329">
        <f t="shared" si="97"/>
        <v>620000</v>
      </c>
      <c r="R334" s="218">
        <f t="shared" si="100"/>
        <v>2</v>
      </c>
      <c r="S334" s="336">
        <f t="shared" si="98"/>
        <v>620000</v>
      </c>
      <c r="T334" s="203">
        <f t="shared" si="101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5"/>
        <v>500000</v>
      </c>
      <c r="I335" s="374">
        <v>600</v>
      </c>
      <c r="J335" s="96">
        <f t="shared" si="99"/>
        <v>600000</v>
      </c>
      <c r="L335" s="347">
        <v>29</v>
      </c>
      <c r="M335" s="96">
        <f t="shared" si="96"/>
        <v>29000</v>
      </c>
      <c r="O335" s="218">
        <v>499.70000000000005</v>
      </c>
      <c r="P335" s="329">
        <f t="shared" si="97"/>
        <v>499700.00000000006</v>
      </c>
      <c r="R335" s="218">
        <f t="shared" si="100"/>
        <v>528.70000000000005</v>
      </c>
      <c r="S335" s="336">
        <f t="shared" si="98"/>
        <v>528700</v>
      </c>
      <c r="T335" s="203">
        <f t="shared" si="101"/>
        <v>0.88116666666666665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5"/>
        <v>1896000</v>
      </c>
      <c r="I336" s="374">
        <v>8</v>
      </c>
      <c r="J336" s="96">
        <f t="shared" si="99"/>
        <v>1896000</v>
      </c>
      <c r="L336" s="347">
        <v>1</v>
      </c>
      <c r="M336" s="96">
        <f t="shared" si="96"/>
        <v>237000</v>
      </c>
      <c r="O336" s="218">
        <v>5</v>
      </c>
      <c r="P336" s="329">
        <f t="shared" si="97"/>
        <v>1185000</v>
      </c>
      <c r="R336" s="218">
        <f t="shared" si="100"/>
        <v>6</v>
      </c>
      <c r="S336" s="336">
        <f t="shared" si="98"/>
        <v>1422000</v>
      </c>
      <c r="T336" s="203">
        <f t="shared" si="101"/>
        <v>0.75</v>
      </c>
      <c r="V336" s="492"/>
    </row>
    <row r="337" spans="2:22" s="284" customFormat="1" ht="67.5" customHeight="1">
      <c r="B337" s="282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5"/>
        <v>77218848</v>
      </c>
      <c r="I337" s="374">
        <v>42</v>
      </c>
      <c r="J337" s="96">
        <f t="shared" si="99"/>
        <v>115828272</v>
      </c>
      <c r="L337" s="347">
        <v>8</v>
      </c>
      <c r="M337" s="96">
        <f t="shared" si="96"/>
        <v>22062528</v>
      </c>
      <c r="O337" s="218">
        <v>28</v>
      </c>
      <c r="P337" s="329">
        <f t="shared" si="97"/>
        <v>77218848</v>
      </c>
      <c r="R337" s="218">
        <f t="shared" si="100"/>
        <v>36</v>
      </c>
      <c r="S337" s="336">
        <f t="shared" si="98"/>
        <v>99281376</v>
      </c>
      <c r="T337" s="203">
        <f t="shared" si="101"/>
        <v>0.8571428571428571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5"/>
        <v>1750000</v>
      </c>
      <c r="I338" s="374">
        <v>1</v>
      </c>
      <c r="J338" s="96">
        <f t="shared" si="99"/>
        <v>1750000</v>
      </c>
      <c r="L338" s="347"/>
      <c r="M338" s="96">
        <f t="shared" si="96"/>
        <v>0</v>
      </c>
      <c r="O338" s="218">
        <v>1</v>
      </c>
      <c r="P338" s="329">
        <f t="shared" si="97"/>
        <v>1750000</v>
      </c>
      <c r="R338" s="218">
        <f t="shared" si="100"/>
        <v>1</v>
      </c>
      <c r="S338" s="336">
        <f t="shared" si="98"/>
        <v>1750000</v>
      </c>
      <c r="T338" s="203">
        <f t="shared" si="101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5"/>
        <v>11000000</v>
      </c>
      <c r="I339" s="374">
        <v>10000</v>
      </c>
      <c r="J339" s="96">
        <f t="shared" si="99"/>
        <v>11000000</v>
      </c>
      <c r="L339" s="347"/>
      <c r="M339" s="96">
        <f t="shared" si="96"/>
        <v>0</v>
      </c>
      <c r="O339" s="218">
        <v>10000</v>
      </c>
      <c r="P339" s="329">
        <f t="shared" si="97"/>
        <v>11000000</v>
      </c>
      <c r="R339" s="218">
        <f t="shared" si="100"/>
        <v>10000</v>
      </c>
      <c r="S339" s="336">
        <f t="shared" si="98"/>
        <v>11000000</v>
      </c>
      <c r="T339" s="203">
        <f t="shared" si="101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5"/>
        <v>9008400</v>
      </c>
      <c r="I340" s="374">
        <v>215.00203898583356</v>
      </c>
      <c r="J340" s="96">
        <f t="shared" si="99"/>
        <v>4842060.919999958</v>
      </c>
      <c r="L340" s="450"/>
      <c r="M340" s="96">
        <f t="shared" si="96"/>
        <v>0</v>
      </c>
      <c r="O340" s="218">
        <v>215</v>
      </c>
      <c r="P340" s="329">
        <f t="shared" si="97"/>
        <v>4842015</v>
      </c>
      <c r="R340" s="218">
        <f t="shared" si="100"/>
        <v>215</v>
      </c>
      <c r="S340" s="336">
        <f t="shared" si="98"/>
        <v>4842015</v>
      </c>
      <c r="T340" s="203">
        <f t="shared" si="101"/>
        <v>0.999990516434899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5"/>
        <v>8250000</v>
      </c>
      <c r="I341" s="374">
        <v>3</v>
      </c>
      <c r="J341" s="96">
        <f t="shared" si="99"/>
        <v>8250000</v>
      </c>
      <c r="L341" s="347"/>
      <c r="M341" s="96">
        <f t="shared" si="96"/>
        <v>0</v>
      </c>
      <c r="O341" s="218">
        <v>2</v>
      </c>
      <c r="P341" s="329">
        <f t="shared" si="97"/>
        <v>5500000</v>
      </c>
      <c r="R341" s="218">
        <f t="shared" si="100"/>
        <v>2</v>
      </c>
      <c r="S341" s="336">
        <f t="shared" si="98"/>
        <v>5500000</v>
      </c>
      <c r="T341" s="203">
        <f t="shared" si="101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5"/>
        <v>19488000</v>
      </c>
      <c r="I342" s="374">
        <v>4</v>
      </c>
      <c r="J342" s="96">
        <f t="shared" si="99"/>
        <v>19488000</v>
      </c>
      <c r="L342" s="347"/>
      <c r="M342" s="96">
        <f t="shared" si="96"/>
        <v>0</v>
      </c>
      <c r="O342" s="218">
        <v>3</v>
      </c>
      <c r="P342" s="329">
        <f t="shared" si="97"/>
        <v>14616000</v>
      </c>
      <c r="R342" s="218">
        <f t="shared" si="100"/>
        <v>3</v>
      </c>
      <c r="S342" s="336">
        <f t="shared" si="98"/>
        <v>14616000</v>
      </c>
      <c r="T342" s="203">
        <f t="shared" si="101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5"/>
        <v>19452000</v>
      </c>
      <c r="I343" s="374">
        <v>110</v>
      </c>
      <c r="J343" s="96">
        <f>+I343*F343</f>
        <v>35662000</v>
      </c>
      <c r="L343" s="463">
        <v>23</v>
      </c>
      <c r="M343" s="96">
        <f t="shared" si="96"/>
        <v>7456600</v>
      </c>
      <c r="O343" s="218">
        <v>68</v>
      </c>
      <c r="P343" s="329">
        <f t="shared" si="97"/>
        <v>22045600</v>
      </c>
      <c r="R343" s="218">
        <f t="shared" si="100"/>
        <v>91</v>
      </c>
      <c r="S343" s="336">
        <f t="shared" si="98"/>
        <v>29502200</v>
      </c>
      <c r="T343" s="203">
        <f t="shared" si="101"/>
        <v>0.82727272727272727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5"/>
        <v>42024000</v>
      </c>
      <c r="I344" s="374">
        <v>3000</v>
      </c>
      <c r="J344" s="96">
        <f t="shared" ref="J344:J365" si="102">+I344*F344</f>
        <v>42024000</v>
      </c>
      <c r="L344" s="347">
        <v>290</v>
      </c>
      <c r="M344" s="96">
        <f t="shared" si="96"/>
        <v>4062320</v>
      </c>
      <c r="O344" s="218">
        <v>2999.72</v>
      </c>
      <c r="P344" s="329">
        <f t="shared" si="97"/>
        <v>42020077.759999998</v>
      </c>
      <c r="R344" s="218">
        <f t="shared" si="100"/>
        <v>3289.72</v>
      </c>
      <c r="S344" s="336">
        <f t="shared" si="98"/>
        <v>46082397.759999998</v>
      </c>
      <c r="T344" s="203">
        <f t="shared" si="101"/>
        <v>1.0965733333333332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5"/>
        <v>6000000</v>
      </c>
      <c r="I345" s="374">
        <v>3</v>
      </c>
      <c r="J345" s="96">
        <f t="shared" si="102"/>
        <v>6000000</v>
      </c>
      <c r="L345" s="347">
        <v>1</v>
      </c>
      <c r="M345" s="96">
        <f t="shared" si="96"/>
        <v>2000000</v>
      </c>
      <c r="O345" s="218">
        <v>2</v>
      </c>
      <c r="P345" s="329">
        <f t="shared" si="97"/>
        <v>4000000</v>
      </c>
      <c r="R345" s="218">
        <f t="shared" si="100"/>
        <v>3</v>
      </c>
      <c r="S345" s="336">
        <f t="shared" si="98"/>
        <v>6000000</v>
      </c>
      <c r="T345" s="203">
        <f t="shared" si="101"/>
        <v>1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5"/>
        <v>8000000</v>
      </c>
      <c r="I346" s="374">
        <v>1</v>
      </c>
      <c r="J346" s="96">
        <f t="shared" si="102"/>
        <v>8000000</v>
      </c>
      <c r="L346" s="347"/>
      <c r="M346" s="96">
        <f t="shared" si="96"/>
        <v>0</v>
      </c>
      <c r="O346" s="218">
        <v>1</v>
      </c>
      <c r="P346" s="329">
        <f t="shared" si="97"/>
        <v>8000000</v>
      </c>
      <c r="R346" s="218">
        <f t="shared" si="100"/>
        <v>1</v>
      </c>
      <c r="S346" s="336">
        <f t="shared" si="98"/>
        <v>8000000</v>
      </c>
      <c r="T346" s="203">
        <f t="shared" si="101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5"/>
        <v>850000</v>
      </c>
      <c r="I347" s="374">
        <v>4</v>
      </c>
      <c r="J347" s="96">
        <f t="shared" si="102"/>
        <v>680000</v>
      </c>
      <c r="L347" s="347"/>
      <c r="M347" s="96">
        <f t="shared" si="96"/>
        <v>0</v>
      </c>
      <c r="O347" s="218">
        <v>4</v>
      </c>
      <c r="P347" s="329">
        <f t="shared" si="97"/>
        <v>680000</v>
      </c>
      <c r="R347" s="218">
        <f t="shared" si="100"/>
        <v>4</v>
      </c>
      <c r="S347" s="336">
        <f t="shared" si="98"/>
        <v>680000</v>
      </c>
      <c r="T347" s="203">
        <f t="shared" si="101"/>
        <v>1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5"/>
        <v>26243182</v>
      </c>
      <c r="I348" s="374">
        <v>2</v>
      </c>
      <c r="J348" s="96">
        <f t="shared" si="102"/>
        <v>26243182</v>
      </c>
      <c r="L348" s="347"/>
      <c r="M348" s="96">
        <f t="shared" si="96"/>
        <v>0</v>
      </c>
      <c r="O348" s="218">
        <v>2</v>
      </c>
      <c r="P348" s="329">
        <f t="shared" si="97"/>
        <v>26243182</v>
      </c>
      <c r="R348" s="218">
        <f t="shared" si="100"/>
        <v>2</v>
      </c>
      <c r="S348" s="336">
        <f t="shared" si="98"/>
        <v>26243182</v>
      </c>
      <c r="T348" s="203">
        <f t="shared" si="101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5"/>
        <v>40163180</v>
      </c>
      <c r="I349" s="374">
        <v>2</v>
      </c>
      <c r="J349" s="96">
        <f t="shared" si="102"/>
        <v>40163180</v>
      </c>
      <c r="L349" s="347"/>
      <c r="M349" s="96">
        <f t="shared" si="96"/>
        <v>0</v>
      </c>
      <c r="O349" s="218">
        <v>2</v>
      </c>
      <c r="P349" s="329">
        <f t="shared" si="97"/>
        <v>40163180</v>
      </c>
      <c r="R349" s="218">
        <f t="shared" si="100"/>
        <v>2</v>
      </c>
      <c r="S349" s="336">
        <f t="shared" si="98"/>
        <v>40163180</v>
      </c>
      <c r="T349" s="203">
        <f t="shared" si="101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5"/>
        <v>300000</v>
      </c>
      <c r="I350" s="374">
        <v>2</v>
      </c>
      <c r="J350" s="96">
        <f t="shared" si="102"/>
        <v>300000</v>
      </c>
      <c r="L350" s="347"/>
      <c r="M350" s="96">
        <f t="shared" si="96"/>
        <v>0</v>
      </c>
      <c r="O350" s="218">
        <v>2</v>
      </c>
      <c r="P350" s="329">
        <f t="shared" si="97"/>
        <v>300000</v>
      </c>
      <c r="R350" s="218">
        <f t="shared" si="100"/>
        <v>2</v>
      </c>
      <c r="S350" s="336">
        <f t="shared" si="98"/>
        <v>300000</v>
      </c>
      <c r="T350" s="203">
        <f t="shared" si="101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5"/>
        <v>4100000</v>
      </c>
      <c r="I351" s="374">
        <v>1</v>
      </c>
      <c r="J351" s="96">
        <f t="shared" si="102"/>
        <v>4100000</v>
      </c>
      <c r="L351" s="347"/>
      <c r="M351" s="96">
        <f t="shared" si="96"/>
        <v>0</v>
      </c>
      <c r="O351" s="218">
        <v>1</v>
      </c>
      <c r="P351" s="329">
        <f t="shared" si="97"/>
        <v>4100000</v>
      </c>
      <c r="R351" s="218">
        <f t="shared" si="100"/>
        <v>1</v>
      </c>
      <c r="S351" s="336">
        <f t="shared" si="98"/>
        <v>4100000</v>
      </c>
      <c r="T351" s="203">
        <f t="shared" si="101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5"/>
        <v>260000</v>
      </c>
      <c r="I352" s="374">
        <v>2</v>
      </c>
      <c r="J352" s="96">
        <f t="shared" si="102"/>
        <v>104000</v>
      </c>
      <c r="L352" s="347"/>
      <c r="M352" s="96">
        <f t="shared" si="96"/>
        <v>0</v>
      </c>
      <c r="O352" s="218">
        <v>2</v>
      </c>
      <c r="P352" s="329">
        <f t="shared" si="97"/>
        <v>104000</v>
      </c>
      <c r="R352" s="218">
        <f t="shared" si="100"/>
        <v>2</v>
      </c>
      <c r="S352" s="336">
        <f t="shared" si="98"/>
        <v>104000</v>
      </c>
      <c r="T352" s="203">
        <f t="shared" si="101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5"/>
        <v>360000</v>
      </c>
      <c r="I353" s="374">
        <v>5</v>
      </c>
      <c r="J353" s="96">
        <f t="shared" si="102"/>
        <v>180000</v>
      </c>
      <c r="L353" s="550">
        <v>1</v>
      </c>
      <c r="M353" s="96">
        <f t="shared" si="96"/>
        <v>36000</v>
      </c>
      <c r="O353" s="218">
        <v>4</v>
      </c>
      <c r="P353" s="329">
        <f t="shared" si="97"/>
        <v>144000</v>
      </c>
      <c r="R353" s="218">
        <f t="shared" si="100"/>
        <v>5</v>
      </c>
      <c r="S353" s="336">
        <f t="shared" si="98"/>
        <v>180000</v>
      </c>
      <c r="T353" s="203">
        <f t="shared" si="101"/>
        <v>1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5"/>
        <v>150000</v>
      </c>
      <c r="I354" s="374">
        <v>1</v>
      </c>
      <c r="J354" s="96">
        <f t="shared" si="102"/>
        <v>150000</v>
      </c>
      <c r="L354" s="551"/>
      <c r="M354" s="96">
        <f t="shared" si="96"/>
        <v>0</v>
      </c>
      <c r="O354" s="218">
        <v>1</v>
      </c>
      <c r="P354" s="329">
        <f t="shared" si="97"/>
        <v>150000</v>
      </c>
      <c r="R354" s="218">
        <f t="shared" si="100"/>
        <v>1</v>
      </c>
      <c r="S354" s="336">
        <f t="shared" si="98"/>
        <v>150000</v>
      </c>
      <c r="T354" s="203">
        <f t="shared" si="101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5"/>
        <v>550000</v>
      </c>
      <c r="I355" s="374">
        <v>7</v>
      </c>
      <c r="J355" s="96">
        <f t="shared" si="102"/>
        <v>770000</v>
      </c>
      <c r="L355" s="550">
        <v>1</v>
      </c>
      <c r="M355" s="96">
        <f t="shared" si="96"/>
        <v>110000</v>
      </c>
      <c r="O355" s="218">
        <v>4</v>
      </c>
      <c r="P355" s="329">
        <f t="shared" si="97"/>
        <v>440000</v>
      </c>
      <c r="R355" s="218">
        <f t="shared" si="100"/>
        <v>5</v>
      </c>
      <c r="S355" s="336">
        <f t="shared" si="98"/>
        <v>550000</v>
      </c>
      <c r="T355" s="203">
        <f t="shared" si="101"/>
        <v>0.7142857142857143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5"/>
        <v>1750000</v>
      </c>
      <c r="I356" s="374">
        <v>5</v>
      </c>
      <c r="J356" s="96">
        <f t="shared" si="102"/>
        <v>1750000</v>
      </c>
      <c r="L356" s="347"/>
      <c r="M356" s="96">
        <f t="shared" si="96"/>
        <v>0</v>
      </c>
      <c r="O356" s="218">
        <v>5</v>
      </c>
      <c r="P356" s="329">
        <f t="shared" si="97"/>
        <v>1750000</v>
      </c>
      <c r="R356" s="218">
        <f t="shared" si="100"/>
        <v>5</v>
      </c>
      <c r="S356" s="336">
        <f t="shared" si="98"/>
        <v>1750000</v>
      </c>
      <c r="T356" s="203">
        <f t="shared" si="101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5"/>
        <v>750000</v>
      </c>
      <c r="I357" s="374">
        <v>10</v>
      </c>
      <c r="J357" s="96">
        <f t="shared" si="102"/>
        <v>750000</v>
      </c>
      <c r="L357" s="347"/>
      <c r="M357" s="96">
        <f t="shared" si="96"/>
        <v>0</v>
      </c>
      <c r="O357" s="218">
        <v>10</v>
      </c>
      <c r="P357" s="329">
        <f t="shared" si="97"/>
        <v>750000</v>
      </c>
      <c r="R357" s="218">
        <f t="shared" si="100"/>
        <v>10</v>
      </c>
      <c r="S357" s="336">
        <f t="shared" si="98"/>
        <v>750000</v>
      </c>
      <c r="T357" s="203">
        <f t="shared" si="101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5"/>
        <v>2150000</v>
      </c>
      <c r="I358" s="374">
        <v>4</v>
      </c>
      <c r="J358" s="96">
        <f t="shared" si="102"/>
        <v>1720000</v>
      </c>
      <c r="L358" s="347"/>
      <c r="M358" s="96">
        <f t="shared" si="96"/>
        <v>0</v>
      </c>
      <c r="O358" s="218">
        <v>4</v>
      </c>
      <c r="P358" s="329">
        <f t="shared" si="97"/>
        <v>1720000</v>
      </c>
      <c r="R358" s="218">
        <f t="shared" si="100"/>
        <v>4</v>
      </c>
      <c r="S358" s="336">
        <f t="shared" si="98"/>
        <v>1720000</v>
      </c>
      <c r="T358" s="203">
        <f t="shared" si="101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5"/>
        <v>50000</v>
      </c>
      <c r="I359" s="374">
        <v>10</v>
      </c>
      <c r="J359" s="96">
        <f t="shared" si="102"/>
        <v>50000</v>
      </c>
      <c r="L359" s="347"/>
      <c r="M359" s="96">
        <f t="shared" si="96"/>
        <v>0</v>
      </c>
      <c r="O359" s="218">
        <v>10</v>
      </c>
      <c r="P359" s="329">
        <f t="shared" si="97"/>
        <v>50000</v>
      </c>
      <c r="R359" s="218">
        <f t="shared" si="100"/>
        <v>10</v>
      </c>
      <c r="S359" s="336">
        <f t="shared" si="98"/>
        <v>50000</v>
      </c>
      <c r="T359" s="203">
        <f t="shared" si="101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5"/>
        <v>340000</v>
      </c>
      <c r="I360" s="374">
        <v>2</v>
      </c>
      <c r="J360" s="96">
        <f t="shared" si="102"/>
        <v>340000</v>
      </c>
      <c r="L360" s="347"/>
      <c r="M360" s="96">
        <f t="shared" si="96"/>
        <v>0</v>
      </c>
      <c r="O360" s="218">
        <v>2</v>
      </c>
      <c r="P360" s="329">
        <f t="shared" si="97"/>
        <v>340000</v>
      </c>
      <c r="R360" s="218">
        <f t="shared" si="100"/>
        <v>2</v>
      </c>
      <c r="S360" s="336">
        <f t="shared" si="98"/>
        <v>340000</v>
      </c>
      <c r="T360" s="203">
        <f t="shared" si="101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5"/>
        <v>1750000</v>
      </c>
      <c r="I361" s="374">
        <v>50</v>
      </c>
      <c r="J361" s="96">
        <f t="shared" si="102"/>
        <v>1750000</v>
      </c>
      <c r="L361" s="347"/>
      <c r="M361" s="96">
        <f t="shared" si="96"/>
        <v>0</v>
      </c>
      <c r="O361" s="218">
        <v>50</v>
      </c>
      <c r="P361" s="329">
        <f t="shared" si="97"/>
        <v>1750000</v>
      </c>
      <c r="R361" s="218">
        <f t="shared" si="100"/>
        <v>50</v>
      </c>
      <c r="S361" s="336">
        <f t="shared" si="98"/>
        <v>1750000</v>
      </c>
      <c r="T361" s="203">
        <f t="shared" si="101"/>
        <v>1</v>
      </c>
      <c r="V361" s="492"/>
    </row>
    <row r="362" spans="2:22" s="284" customFormat="1" ht="43.9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70" si="103">+E362*F362</f>
        <v>90000</v>
      </c>
      <c r="I362" s="374">
        <v>0</v>
      </c>
      <c r="J362" s="96">
        <f t="shared" si="102"/>
        <v>0</v>
      </c>
      <c r="L362" s="347"/>
      <c r="M362" s="96">
        <f t="shared" ref="M362:M370" si="104">+(L362)*F362</f>
        <v>0</v>
      </c>
      <c r="O362" s="218">
        <v>0</v>
      </c>
      <c r="P362" s="329">
        <f t="shared" ref="P362:P370" si="105">+O362*F362</f>
        <v>0</v>
      </c>
      <c r="R362" s="218">
        <f t="shared" si="100"/>
        <v>0</v>
      </c>
      <c r="S362" s="336">
        <f t="shared" ref="S362:S370" si="106">+R362*F362</f>
        <v>0</v>
      </c>
      <c r="T362" s="203">
        <v>0</v>
      </c>
      <c r="V362" s="492"/>
    </row>
    <row r="363" spans="2:22" s="284" customFormat="1" ht="56.4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3"/>
        <v>1200000</v>
      </c>
      <c r="I363" s="374">
        <v>1</v>
      </c>
      <c r="J363" s="96">
        <f t="shared" si="102"/>
        <v>1200000</v>
      </c>
      <c r="L363" s="347"/>
      <c r="M363" s="96">
        <f t="shared" si="104"/>
        <v>0</v>
      </c>
      <c r="O363" s="218">
        <v>1</v>
      </c>
      <c r="P363" s="329">
        <f t="shared" si="105"/>
        <v>1200000</v>
      </c>
      <c r="R363" s="218">
        <f t="shared" si="100"/>
        <v>1</v>
      </c>
      <c r="S363" s="336">
        <f t="shared" si="106"/>
        <v>1200000</v>
      </c>
      <c r="T363" s="203">
        <f t="shared" si="101"/>
        <v>1</v>
      </c>
      <c r="V363" s="492"/>
    </row>
    <row r="364" spans="2:22" s="284" customFormat="1" ht="52.1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3"/>
        <v>555000</v>
      </c>
      <c r="I364" s="374">
        <v>3</v>
      </c>
      <c r="J364" s="96">
        <f t="shared" si="102"/>
        <v>555000</v>
      </c>
      <c r="L364" s="347"/>
      <c r="M364" s="96">
        <f t="shared" si="104"/>
        <v>0</v>
      </c>
      <c r="O364" s="218">
        <v>3</v>
      </c>
      <c r="P364" s="329">
        <f t="shared" si="105"/>
        <v>555000</v>
      </c>
      <c r="R364" s="218">
        <f t="shared" ref="R364:R365" si="107">+L364+O364</f>
        <v>3</v>
      </c>
      <c r="S364" s="336">
        <f t="shared" si="106"/>
        <v>555000</v>
      </c>
      <c r="T364" s="203">
        <f t="shared" si="101"/>
        <v>1</v>
      </c>
      <c r="V364" s="492"/>
    </row>
    <row r="365" spans="2:22" s="284" customFormat="1" ht="54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3"/>
        <v>3780000</v>
      </c>
      <c r="I365" s="374">
        <v>9</v>
      </c>
      <c r="J365" s="96">
        <f t="shared" si="102"/>
        <v>5670000</v>
      </c>
      <c r="L365" s="347">
        <v>3</v>
      </c>
      <c r="M365" s="96">
        <f t="shared" si="104"/>
        <v>1890000</v>
      </c>
      <c r="O365" s="218">
        <v>6</v>
      </c>
      <c r="P365" s="329">
        <f t="shared" si="105"/>
        <v>3780000</v>
      </c>
      <c r="R365" s="218">
        <f t="shared" si="107"/>
        <v>9</v>
      </c>
      <c r="S365" s="336">
        <f t="shared" si="106"/>
        <v>5670000</v>
      </c>
      <c r="T365" s="203">
        <f t="shared" ref="T365:T369" si="108">+S365/J365</f>
        <v>1</v>
      </c>
      <c r="V365" s="492"/>
    </row>
    <row r="366" spans="2:22" s="284" customFormat="1" ht="57.75" customHeight="1">
      <c r="B366" s="529">
        <v>13.69</v>
      </c>
      <c r="C366" s="412" t="s">
        <v>378</v>
      </c>
      <c r="D366" s="413" t="s">
        <v>318</v>
      </c>
      <c r="E366" s="414">
        <v>3</v>
      </c>
      <c r="F366" s="530">
        <v>1365000</v>
      </c>
      <c r="G366" s="518">
        <f t="shared" si="103"/>
        <v>4095000</v>
      </c>
      <c r="I366" s="390">
        <v>0</v>
      </c>
      <c r="J366" s="518">
        <f>+I366*F366</f>
        <v>0</v>
      </c>
      <c r="L366" s="337"/>
      <c r="M366" s="531">
        <f t="shared" si="104"/>
        <v>0</v>
      </c>
      <c r="O366" s="532">
        <v>0</v>
      </c>
      <c r="P366" s="519">
        <f t="shared" si="105"/>
        <v>0</v>
      </c>
      <c r="R366" s="532">
        <f>+L366+O366</f>
        <v>0</v>
      </c>
      <c r="S366" s="533">
        <f t="shared" si="106"/>
        <v>0</v>
      </c>
      <c r="T366" s="203">
        <v>0</v>
      </c>
      <c r="V366" s="492"/>
    </row>
    <row r="367" spans="2:22" s="284" customFormat="1" ht="57.75" customHeight="1">
      <c r="B367" s="100" t="s">
        <v>592</v>
      </c>
      <c r="C367" s="165" t="s">
        <v>593</v>
      </c>
      <c r="D367" s="163" t="s">
        <v>301</v>
      </c>
      <c r="E367" s="228"/>
      <c r="F367" s="534">
        <v>260000</v>
      </c>
      <c r="G367" s="96">
        <f t="shared" si="103"/>
        <v>0</v>
      </c>
      <c r="I367" s="374">
        <v>20</v>
      </c>
      <c r="J367" s="518">
        <f t="shared" ref="J367:J370" si="109">+I367*F367</f>
        <v>5200000</v>
      </c>
      <c r="L367" s="386">
        <v>19</v>
      </c>
      <c r="M367" s="565">
        <f t="shared" si="104"/>
        <v>4940000</v>
      </c>
      <c r="O367" s="341">
        <v>0</v>
      </c>
      <c r="P367" s="519">
        <f t="shared" si="105"/>
        <v>0</v>
      </c>
      <c r="R367" s="341">
        <f>+L367+O367</f>
        <v>19</v>
      </c>
      <c r="S367" s="533">
        <f t="shared" si="106"/>
        <v>4940000</v>
      </c>
      <c r="T367" s="203">
        <f t="shared" si="108"/>
        <v>0.95</v>
      </c>
      <c r="V367" s="492"/>
    </row>
    <row r="368" spans="2:22" s="284" customFormat="1" ht="57.75" customHeight="1">
      <c r="B368" s="100" t="s">
        <v>594</v>
      </c>
      <c r="C368" s="165" t="s">
        <v>595</v>
      </c>
      <c r="D368" s="163" t="s">
        <v>301</v>
      </c>
      <c r="E368" s="228"/>
      <c r="F368" s="534">
        <v>765000</v>
      </c>
      <c r="G368" s="96">
        <f t="shared" si="103"/>
        <v>0</v>
      </c>
      <c r="I368" s="374">
        <v>9</v>
      </c>
      <c r="J368" s="518">
        <f t="shared" si="109"/>
        <v>6885000</v>
      </c>
      <c r="L368" s="386">
        <v>6</v>
      </c>
      <c r="M368" s="565">
        <f t="shared" si="104"/>
        <v>4590000</v>
      </c>
      <c r="O368" s="341">
        <v>0</v>
      </c>
      <c r="P368" s="519">
        <f t="shared" si="105"/>
        <v>0</v>
      </c>
      <c r="R368" s="341">
        <f>+L368+O368</f>
        <v>6</v>
      </c>
      <c r="S368" s="533">
        <f t="shared" si="106"/>
        <v>4590000</v>
      </c>
      <c r="T368" s="203">
        <f t="shared" si="108"/>
        <v>0.66666666666666663</v>
      </c>
      <c r="V368" s="492"/>
    </row>
    <row r="369" spans="2:22" s="284" customFormat="1" ht="57.75" customHeight="1">
      <c r="B369" s="100" t="s">
        <v>596</v>
      </c>
      <c r="C369" s="165" t="s">
        <v>597</v>
      </c>
      <c r="D369" s="163" t="s">
        <v>301</v>
      </c>
      <c r="E369" s="228"/>
      <c r="F369" s="534">
        <v>665000</v>
      </c>
      <c r="G369" s="96">
        <f t="shared" si="103"/>
        <v>0</v>
      </c>
      <c r="I369" s="374">
        <v>20</v>
      </c>
      <c r="J369" s="518">
        <f t="shared" si="109"/>
        <v>13300000</v>
      </c>
      <c r="L369" s="386">
        <v>19</v>
      </c>
      <c r="M369" s="565">
        <f t="shared" si="104"/>
        <v>12635000</v>
      </c>
      <c r="O369" s="341">
        <v>0</v>
      </c>
      <c r="P369" s="519">
        <f t="shared" si="105"/>
        <v>0</v>
      </c>
      <c r="R369" s="341">
        <f>+L369+O369</f>
        <v>19</v>
      </c>
      <c r="S369" s="533">
        <f t="shared" si="106"/>
        <v>12635000</v>
      </c>
      <c r="T369" s="203">
        <f t="shared" si="108"/>
        <v>0.95</v>
      </c>
      <c r="V369" s="492"/>
    </row>
    <row r="370" spans="2:22" s="284" customFormat="1" ht="57.75" customHeight="1" thickBot="1">
      <c r="B370" s="204" t="s">
        <v>598</v>
      </c>
      <c r="C370" s="195" t="s">
        <v>336</v>
      </c>
      <c r="D370" s="250" t="s">
        <v>301</v>
      </c>
      <c r="E370" s="235"/>
      <c r="F370" s="535">
        <v>137280</v>
      </c>
      <c r="G370" s="97">
        <f t="shared" si="103"/>
        <v>0</v>
      </c>
      <c r="I370" s="375">
        <v>4</v>
      </c>
      <c r="J370" s="97">
        <f t="shared" si="109"/>
        <v>549120</v>
      </c>
      <c r="L370" s="387">
        <v>4</v>
      </c>
      <c r="M370" s="567">
        <f t="shared" si="104"/>
        <v>549120</v>
      </c>
      <c r="O370" s="344">
        <v>0</v>
      </c>
      <c r="P370" s="348">
        <f t="shared" si="105"/>
        <v>0</v>
      </c>
      <c r="R370" s="344">
        <f>+L370+O370</f>
        <v>4</v>
      </c>
      <c r="S370" s="349">
        <f t="shared" si="106"/>
        <v>549120</v>
      </c>
      <c r="T370" s="345">
        <f>+S370/J370</f>
        <v>1</v>
      </c>
      <c r="V370" s="492"/>
    </row>
    <row r="371" spans="2:22" s="284" customFormat="1" ht="12.6" customHeight="1" thickBot="1">
      <c r="B371" s="350"/>
      <c r="C371" s="359"/>
      <c r="D371" s="350"/>
      <c r="E371" s="352"/>
      <c r="F371" s="353"/>
      <c r="G371" s="113"/>
      <c r="I371" s="292"/>
      <c r="J371" s="113"/>
      <c r="L371" s="527"/>
      <c r="M371" s="528"/>
      <c r="O371" s="361"/>
      <c r="P371" s="355"/>
      <c r="R371" s="356"/>
      <c r="S371" s="355"/>
      <c r="T371" s="300"/>
      <c r="V371" s="492"/>
    </row>
    <row r="372" spans="2:22" s="284" customFormat="1" ht="35.25" customHeight="1" thickBot="1">
      <c r="B372" s="733" t="s">
        <v>490</v>
      </c>
      <c r="C372" s="734"/>
      <c r="D372" s="734"/>
      <c r="E372" s="734"/>
      <c r="F372" s="734"/>
      <c r="G372" s="362"/>
      <c r="H372" s="363"/>
      <c r="I372" s="397"/>
      <c r="J372" s="52">
        <f>SUM(J373:J436)</f>
        <v>2572312209.8299999</v>
      </c>
      <c r="L372" s="465"/>
      <c r="M372" s="482">
        <f>SUM(M373:M436)</f>
        <v>81817067.069999993</v>
      </c>
      <c r="O372" s="364"/>
      <c r="P372" s="488">
        <f>SUM(P373:P436)</f>
        <v>1491700113.02</v>
      </c>
      <c r="Q372" s="365"/>
      <c r="R372" s="366"/>
      <c r="S372" s="52">
        <f>SUM(S373:S436)</f>
        <v>1573517180.0899999</v>
      </c>
      <c r="T372" s="367"/>
      <c r="V372" s="492"/>
    </row>
    <row r="373" spans="2:22" s="284" customFormat="1" ht="64.900000000000006" customHeight="1">
      <c r="B373" s="368" t="s">
        <v>469</v>
      </c>
      <c r="C373" s="543" t="s">
        <v>463</v>
      </c>
      <c r="D373" s="252" t="s">
        <v>4</v>
      </c>
      <c r="E373" s="369"/>
      <c r="F373" s="168">
        <v>836782</v>
      </c>
      <c r="G373" s="370"/>
      <c r="I373" s="432">
        <v>24.5</v>
      </c>
      <c r="J373" s="95">
        <f>+I373*F373</f>
        <v>20501159</v>
      </c>
      <c r="L373" s="371"/>
      <c r="M373" s="448">
        <f>+L373*F373</f>
        <v>0</v>
      </c>
      <c r="O373" s="371">
        <v>24.5</v>
      </c>
      <c r="P373" s="327">
        <f t="shared" ref="P373:P408" si="110">+O373*F373</f>
        <v>20501159</v>
      </c>
      <c r="R373" s="371">
        <f>+L373+O373</f>
        <v>24.5</v>
      </c>
      <c r="S373" s="467">
        <f>+R373*F373</f>
        <v>20501159</v>
      </c>
      <c r="T373" s="372">
        <f>+S373/J373</f>
        <v>1</v>
      </c>
      <c r="V373" s="492"/>
    </row>
    <row r="374" spans="2:22" s="284" customFormat="1" ht="64.900000000000006" customHeight="1">
      <c r="B374" s="162" t="s">
        <v>470</v>
      </c>
      <c r="C374" s="537" t="s">
        <v>471</v>
      </c>
      <c r="D374" s="255" t="s">
        <v>3</v>
      </c>
      <c r="E374" s="228"/>
      <c r="F374" s="61">
        <v>37585</v>
      </c>
      <c r="G374" s="373"/>
      <c r="I374" s="380">
        <v>198.05</v>
      </c>
      <c r="J374" s="96">
        <f>+I374*F374</f>
        <v>7443709.25</v>
      </c>
      <c r="L374" s="340"/>
      <c r="M374" s="96">
        <f>+L374*F374</f>
        <v>0</v>
      </c>
      <c r="O374" s="374">
        <v>0</v>
      </c>
      <c r="P374" s="329">
        <f t="shared" si="110"/>
        <v>0</v>
      </c>
      <c r="R374" s="374">
        <f>+L374+O374</f>
        <v>0</v>
      </c>
      <c r="S374" s="468">
        <f>+R374*F374</f>
        <v>0</v>
      </c>
      <c r="T374" s="203">
        <f>+S374/J374</f>
        <v>0</v>
      </c>
      <c r="V374" s="492"/>
    </row>
    <row r="375" spans="2:22" s="284" customFormat="1" ht="64.900000000000006" customHeight="1">
      <c r="B375" s="100" t="s">
        <v>472</v>
      </c>
      <c r="C375" s="537" t="s">
        <v>473</v>
      </c>
      <c r="D375" s="255" t="s">
        <v>4</v>
      </c>
      <c r="E375" s="228"/>
      <c r="F375" s="61">
        <v>18094</v>
      </c>
      <c r="G375" s="373"/>
      <c r="I375" s="380">
        <v>13809.9</v>
      </c>
      <c r="J375" s="96">
        <f t="shared" ref="J375:J436" si="111">+I375*F375</f>
        <v>249876330.59999999</v>
      </c>
      <c r="L375" s="340">
        <v>653.91999999999996</v>
      </c>
      <c r="M375" s="96">
        <f t="shared" ref="M375:M408" si="112">+L375*F375</f>
        <v>11832028.479999999</v>
      </c>
      <c r="O375" s="374">
        <v>12908.85</v>
      </c>
      <c r="P375" s="329">
        <f t="shared" si="110"/>
        <v>233572731.90000001</v>
      </c>
      <c r="R375" s="374">
        <f t="shared" ref="R375:R435" si="113">+L375+O375</f>
        <v>13562.77</v>
      </c>
      <c r="S375" s="468">
        <f t="shared" ref="S375:S408" si="114">+R375*F375</f>
        <v>245404760.38</v>
      </c>
      <c r="T375" s="203">
        <f t="shared" ref="T375:T399" si="115">+S375/J375</f>
        <v>0.98210486679845621</v>
      </c>
      <c r="V375" s="492"/>
    </row>
    <row r="376" spans="2:22" s="284" customFormat="1" ht="64.900000000000006" customHeight="1">
      <c r="B376" s="162" t="s">
        <v>417</v>
      </c>
      <c r="C376" s="537" t="s">
        <v>418</v>
      </c>
      <c r="D376" s="255" t="s">
        <v>466</v>
      </c>
      <c r="E376" s="228"/>
      <c r="F376" s="61">
        <v>3634324</v>
      </c>
      <c r="G376" s="373"/>
      <c r="I376" s="380">
        <v>25</v>
      </c>
      <c r="J376" s="96">
        <f t="shared" si="111"/>
        <v>90858100</v>
      </c>
      <c r="L376" s="374"/>
      <c r="M376" s="96">
        <f t="shared" si="112"/>
        <v>0</v>
      </c>
      <c r="O376" s="374">
        <v>25</v>
      </c>
      <c r="P376" s="329">
        <f t="shared" si="110"/>
        <v>90858100</v>
      </c>
      <c r="R376" s="374">
        <f t="shared" si="113"/>
        <v>25</v>
      </c>
      <c r="S376" s="468">
        <f t="shared" si="114"/>
        <v>90858100</v>
      </c>
      <c r="T376" s="203">
        <f t="shared" si="115"/>
        <v>1</v>
      </c>
      <c r="V376" s="492"/>
    </row>
    <row r="377" spans="2:22" s="284" customFormat="1" ht="64.900000000000006" customHeight="1">
      <c r="B377" s="162" t="s">
        <v>425</v>
      </c>
      <c r="C377" s="537" t="s">
        <v>426</v>
      </c>
      <c r="D377" s="255" t="s">
        <v>466</v>
      </c>
      <c r="E377" s="228"/>
      <c r="F377" s="61">
        <v>382762</v>
      </c>
      <c r="G377" s="373"/>
      <c r="I377" s="380">
        <v>24</v>
      </c>
      <c r="J377" s="96">
        <f t="shared" si="111"/>
        <v>9186288</v>
      </c>
      <c r="L377" s="374"/>
      <c r="M377" s="96">
        <f t="shared" si="112"/>
        <v>0</v>
      </c>
      <c r="O377" s="374">
        <v>24</v>
      </c>
      <c r="P377" s="329">
        <f t="shared" si="110"/>
        <v>9186288</v>
      </c>
      <c r="R377" s="374">
        <f t="shared" si="113"/>
        <v>24</v>
      </c>
      <c r="S377" s="468">
        <f t="shared" si="114"/>
        <v>9186288</v>
      </c>
      <c r="T377" s="203">
        <f t="shared" si="115"/>
        <v>1</v>
      </c>
      <c r="V377" s="492"/>
    </row>
    <row r="378" spans="2:22" s="284" customFormat="1" ht="64.900000000000006" customHeight="1">
      <c r="B378" s="162" t="s">
        <v>428</v>
      </c>
      <c r="C378" s="537" t="s">
        <v>427</v>
      </c>
      <c r="D378" s="255" t="s">
        <v>466</v>
      </c>
      <c r="E378" s="228"/>
      <c r="F378" s="61">
        <v>1521523</v>
      </c>
      <c r="G378" s="373"/>
      <c r="I378" s="380">
        <v>5</v>
      </c>
      <c r="J378" s="96">
        <f t="shared" si="111"/>
        <v>7607615</v>
      </c>
      <c r="L378" s="374"/>
      <c r="M378" s="96">
        <f t="shared" si="112"/>
        <v>0</v>
      </c>
      <c r="O378" s="374">
        <v>5</v>
      </c>
      <c r="P378" s="329">
        <f t="shared" si="110"/>
        <v>7607615</v>
      </c>
      <c r="R378" s="374">
        <f t="shared" si="113"/>
        <v>5</v>
      </c>
      <c r="S378" s="468">
        <f t="shared" si="114"/>
        <v>7607615</v>
      </c>
      <c r="T378" s="203">
        <f t="shared" si="115"/>
        <v>1</v>
      </c>
      <c r="V378" s="492"/>
    </row>
    <row r="379" spans="2:22" s="284" customFormat="1" ht="64.900000000000006" customHeight="1">
      <c r="B379" s="100" t="s">
        <v>429</v>
      </c>
      <c r="C379" s="537" t="s">
        <v>430</v>
      </c>
      <c r="D379" s="255" t="s">
        <v>466</v>
      </c>
      <c r="E379" s="228"/>
      <c r="F379" s="61">
        <v>5027657</v>
      </c>
      <c r="G379" s="373"/>
      <c r="I379" s="380">
        <v>2</v>
      </c>
      <c r="J379" s="96">
        <f t="shared" si="111"/>
        <v>10055314</v>
      </c>
      <c r="L379" s="374"/>
      <c r="M379" s="96">
        <f t="shared" si="112"/>
        <v>0</v>
      </c>
      <c r="O379" s="374">
        <v>2</v>
      </c>
      <c r="P379" s="329">
        <f t="shared" si="110"/>
        <v>10055314</v>
      </c>
      <c r="R379" s="374">
        <f t="shared" si="113"/>
        <v>2</v>
      </c>
      <c r="S379" s="468">
        <f t="shared" si="114"/>
        <v>10055314</v>
      </c>
      <c r="T379" s="203">
        <f t="shared" si="115"/>
        <v>1</v>
      </c>
      <c r="V379" s="492"/>
    </row>
    <row r="380" spans="2:22" s="284" customFormat="1" ht="64.900000000000006" customHeight="1">
      <c r="B380" s="100" t="s">
        <v>431</v>
      </c>
      <c r="C380" s="537" t="s">
        <v>432</v>
      </c>
      <c r="D380" s="255" t="s">
        <v>466</v>
      </c>
      <c r="E380" s="228"/>
      <c r="F380" s="61">
        <v>16437848</v>
      </c>
      <c r="G380" s="373"/>
      <c r="I380" s="380">
        <v>1</v>
      </c>
      <c r="J380" s="96">
        <f t="shared" si="111"/>
        <v>16437848</v>
      </c>
      <c r="L380" s="374"/>
      <c r="M380" s="96">
        <f t="shared" si="112"/>
        <v>0</v>
      </c>
      <c r="O380" s="374">
        <v>1</v>
      </c>
      <c r="P380" s="329">
        <f t="shared" si="110"/>
        <v>16437848</v>
      </c>
      <c r="R380" s="374">
        <f t="shared" si="113"/>
        <v>1</v>
      </c>
      <c r="S380" s="468">
        <f t="shared" si="114"/>
        <v>16437848</v>
      </c>
      <c r="T380" s="203">
        <f t="shared" si="115"/>
        <v>1</v>
      </c>
      <c r="V380" s="492"/>
    </row>
    <row r="381" spans="2:22" s="284" customFormat="1" ht="64.900000000000006" customHeight="1">
      <c r="B381" s="100" t="s">
        <v>433</v>
      </c>
      <c r="C381" s="537" t="s">
        <v>434</v>
      </c>
      <c r="D381" s="255" t="s">
        <v>101</v>
      </c>
      <c r="E381" s="228"/>
      <c r="F381" s="61">
        <v>68630</v>
      </c>
      <c r="G381" s="373"/>
      <c r="I381" s="380">
        <v>242.65</v>
      </c>
      <c r="J381" s="96">
        <f t="shared" si="111"/>
        <v>16653069.5</v>
      </c>
      <c r="L381" s="374"/>
      <c r="M381" s="96">
        <f t="shared" si="112"/>
        <v>0</v>
      </c>
      <c r="O381" s="374">
        <v>242.65</v>
      </c>
      <c r="P381" s="329">
        <f t="shared" si="110"/>
        <v>16653069.5</v>
      </c>
      <c r="R381" s="374">
        <f t="shared" si="113"/>
        <v>242.65</v>
      </c>
      <c r="S381" s="468">
        <f t="shared" si="114"/>
        <v>16653069.5</v>
      </c>
      <c r="T381" s="203">
        <f t="shared" si="115"/>
        <v>1</v>
      </c>
      <c r="V381" s="492"/>
    </row>
    <row r="382" spans="2:22" s="284" customFormat="1" ht="64.900000000000006" customHeight="1">
      <c r="B382" s="100" t="s">
        <v>435</v>
      </c>
      <c r="C382" s="537" t="s">
        <v>436</v>
      </c>
      <c r="D382" s="255" t="s">
        <v>117</v>
      </c>
      <c r="E382" s="228"/>
      <c r="F382" s="61">
        <v>152152</v>
      </c>
      <c r="G382" s="373"/>
      <c r="I382" s="380">
        <v>3</v>
      </c>
      <c r="J382" s="96">
        <f t="shared" si="111"/>
        <v>456456</v>
      </c>
      <c r="L382" s="374"/>
      <c r="M382" s="96">
        <f t="shared" si="112"/>
        <v>0</v>
      </c>
      <c r="O382" s="374">
        <v>3</v>
      </c>
      <c r="P382" s="329">
        <f t="shared" si="110"/>
        <v>456456</v>
      </c>
      <c r="R382" s="374">
        <f t="shared" si="113"/>
        <v>3</v>
      </c>
      <c r="S382" s="468">
        <f t="shared" si="114"/>
        <v>456456</v>
      </c>
      <c r="T382" s="203">
        <f t="shared" si="115"/>
        <v>1</v>
      </c>
      <c r="V382" s="492"/>
    </row>
    <row r="383" spans="2:22" s="284" customFormat="1" ht="64.900000000000006" customHeight="1">
      <c r="B383" s="100" t="s">
        <v>437</v>
      </c>
      <c r="C383" s="537" t="s">
        <v>438</v>
      </c>
      <c r="D383" s="255" t="s">
        <v>466</v>
      </c>
      <c r="E383" s="228"/>
      <c r="F383" s="61">
        <v>109291</v>
      </c>
      <c r="G383" s="373"/>
      <c r="I383" s="380">
        <v>2</v>
      </c>
      <c r="J383" s="96">
        <f t="shared" si="111"/>
        <v>218582</v>
      </c>
      <c r="L383" s="374"/>
      <c r="M383" s="96">
        <f t="shared" si="112"/>
        <v>0</v>
      </c>
      <c r="O383" s="374">
        <v>2</v>
      </c>
      <c r="P383" s="329">
        <f t="shared" si="110"/>
        <v>218582</v>
      </c>
      <c r="R383" s="374">
        <f t="shared" si="113"/>
        <v>2</v>
      </c>
      <c r="S383" s="468">
        <f t="shared" si="114"/>
        <v>218582</v>
      </c>
      <c r="T383" s="203">
        <f t="shared" si="115"/>
        <v>1</v>
      </c>
      <c r="V383" s="492"/>
    </row>
    <row r="384" spans="2:22" s="284" customFormat="1" ht="64.900000000000006" customHeight="1">
      <c r="B384" s="100" t="s">
        <v>439</v>
      </c>
      <c r="C384" s="537" t="s">
        <v>440</v>
      </c>
      <c r="D384" s="255" t="s">
        <v>117</v>
      </c>
      <c r="E384" s="228"/>
      <c r="F384" s="61">
        <v>170197</v>
      </c>
      <c r="G384" s="373"/>
      <c r="I384" s="380">
        <v>2</v>
      </c>
      <c r="J384" s="96">
        <f t="shared" si="111"/>
        <v>340394</v>
      </c>
      <c r="L384" s="374"/>
      <c r="M384" s="96">
        <f t="shared" si="112"/>
        <v>0</v>
      </c>
      <c r="O384" s="374">
        <v>2</v>
      </c>
      <c r="P384" s="329">
        <f t="shared" si="110"/>
        <v>340394</v>
      </c>
      <c r="R384" s="374">
        <f t="shared" si="113"/>
        <v>2</v>
      </c>
      <c r="S384" s="468">
        <f t="shared" si="114"/>
        <v>340394</v>
      </c>
      <c r="T384" s="203">
        <f t="shared" si="115"/>
        <v>1</v>
      </c>
      <c r="V384" s="492"/>
    </row>
    <row r="385" spans="2:22" s="284" customFormat="1" ht="64.900000000000006" customHeight="1">
      <c r="B385" s="100" t="s">
        <v>441</v>
      </c>
      <c r="C385" s="537" t="s">
        <v>442</v>
      </c>
      <c r="D385" s="255" t="s">
        <v>466</v>
      </c>
      <c r="E385" s="228"/>
      <c r="F385" s="61">
        <v>712103</v>
      </c>
      <c r="G385" s="373"/>
      <c r="I385" s="380">
        <v>2</v>
      </c>
      <c r="J385" s="96">
        <f t="shared" si="111"/>
        <v>1424206</v>
      </c>
      <c r="L385" s="374"/>
      <c r="M385" s="96">
        <f t="shared" si="112"/>
        <v>0</v>
      </c>
      <c r="O385" s="374">
        <v>2</v>
      </c>
      <c r="P385" s="329">
        <f t="shared" si="110"/>
        <v>1424206</v>
      </c>
      <c r="R385" s="374">
        <f t="shared" si="113"/>
        <v>2</v>
      </c>
      <c r="S385" s="468">
        <f t="shared" si="114"/>
        <v>1424206</v>
      </c>
      <c r="T385" s="203">
        <f t="shared" si="115"/>
        <v>1</v>
      </c>
      <c r="V385" s="492"/>
    </row>
    <row r="386" spans="2:22" s="284" customFormat="1" ht="64.900000000000006" customHeight="1">
      <c r="B386" s="100" t="s">
        <v>443</v>
      </c>
      <c r="C386" s="537" t="s">
        <v>487</v>
      </c>
      <c r="D386" s="255" t="s">
        <v>466</v>
      </c>
      <c r="E386" s="228"/>
      <c r="F386" s="61">
        <v>54362</v>
      </c>
      <c r="G386" s="373"/>
      <c r="I386" s="380">
        <v>2</v>
      </c>
      <c r="J386" s="96">
        <f t="shared" si="111"/>
        <v>108724</v>
      </c>
      <c r="L386" s="374"/>
      <c r="M386" s="96">
        <f t="shared" si="112"/>
        <v>0</v>
      </c>
      <c r="O386" s="374">
        <v>2</v>
      </c>
      <c r="P386" s="329">
        <f t="shared" si="110"/>
        <v>108724</v>
      </c>
      <c r="R386" s="374">
        <f t="shared" si="113"/>
        <v>2</v>
      </c>
      <c r="S386" s="468">
        <f t="shared" si="114"/>
        <v>108724</v>
      </c>
      <c r="T386" s="203">
        <f t="shared" si="115"/>
        <v>1</v>
      </c>
      <c r="V386" s="492"/>
    </row>
    <row r="387" spans="2:22" s="284" customFormat="1" ht="64.900000000000006" customHeight="1">
      <c r="B387" s="100" t="s">
        <v>444</v>
      </c>
      <c r="C387" s="537" t="s">
        <v>445</v>
      </c>
      <c r="D387" s="255" t="s">
        <v>466</v>
      </c>
      <c r="E387" s="228"/>
      <c r="F387" s="61">
        <v>55311</v>
      </c>
      <c r="G387" s="373"/>
      <c r="I387" s="380">
        <v>4</v>
      </c>
      <c r="J387" s="96">
        <f t="shared" si="111"/>
        <v>221244</v>
      </c>
      <c r="L387" s="374"/>
      <c r="M387" s="96">
        <f t="shared" si="112"/>
        <v>0</v>
      </c>
      <c r="O387" s="374">
        <v>4</v>
      </c>
      <c r="P387" s="329">
        <f t="shared" si="110"/>
        <v>221244</v>
      </c>
      <c r="R387" s="374">
        <f t="shared" si="113"/>
        <v>4</v>
      </c>
      <c r="S387" s="468">
        <f t="shared" si="114"/>
        <v>221244</v>
      </c>
      <c r="T387" s="203">
        <f t="shared" si="115"/>
        <v>1</v>
      </c>
      <c r="V387" s="492"/>
    </row>
    <row r="388" spans="2:22" s="284" customFormat="1" ht="64.900000000000006" customHeight="1">
      <c r="B388" s="100" t="s">
        <v>447</v>
      </c>
      <c r="C388" s="537" t="s">
        <v>446</v>
      </c>
      <c r="D388" s="255" t="s">
        <v>466</v>
      </c>
      <c r="E388" s="228"/>
      <c r="F388" s="61">
        <v>87382</v>
      </c>
      <c r="G388" s="373"/>
      <c r="I388" s="380">
        <v>6</v>
      </c>
      <c r="J388" s="96">
        <f t="shared" si="111"/>
        <v>524292</v>
      </c>
      <c r="L388" s="374"/>
      <c r="M388" s="96">
        <f t="shared" si="112"/>
        <v>0</v>
      </c>
      <c r="O388" s="374">
        <v>6</v>
      </c>
      <c r="P388" s="329">
        <f t="shared" si="110"/>
        <v>524292</v>
      </c>
      <c r="R388" s="374">
        <f t="shared" si="113"/>
        <v>6</v>
      </c>
      <c r="S388" s="468">
        <f t="shared" si="114"/>
        <v>524292</v>
      </c>
      <c r="T388" s="203">
        <f t="shared" si="115"/>
        <v>1</v>
      </c>
      <c r="V388" s="492"/>
    </row>
    <row r="389" spans="2:22" s="284" customFormat="1" ht="64.900000000000006" customHeight="1">
      <c r="B389" s="100" t="s">
        <v>448</v>
      </c>
      <c r="C389" s="537" t="s">
        <v>449</v>
      </c>
      <c r="D389" s="255" t="s">
        <v>466</v>
      </c>
      <c r="E389" s="228"/>
      <c r="F389" s="61">
        <v>2635455</v>
      </c>
      <c r="G389" s="373"/>
      <c r="I389" s="380">
        <v>1</v>
      </c>
      <c r="J389" s="96">
        <f t="shared" si="111"/>
        <v>2635455</v>
      </c>
      <c r="L389" s="374"/>
      <c r="M389" s="96">
        <f t="shared" si="112"/>
        <v>0</v>
      </c>
      <c r="O389" s="374">
        <v>1</v>
      </c>
      <c r="P389" s="329">
        <f t="shared" si="110"/>
        <v>2635455</v>
      </c>
      <c r="R389" s="374">
        <f t="shared" si="113"/>
        <v>1</v>
      </c>
      <c r="S389" s="468">
        <f t="shared" si="114"/>
        <v>2635455</v>
      </c>
      <c r="T389" s="203">
        <f t="shared" si="115"/>
        <v>1</v>
      </c>
      <c r="V389" s="492"/>
    </row>
    <row r="390" spans="2:22" s="284" customFormat="1" ht="64.900000000000006" customHeight="1">
      <c r="B390" s="100" t="s">
        <v>450</v>
      </c>
      <c r="C390" s="537" t="s">
        <v>451</v>
      </c>
      <c r="D390" s="255" t="s">
        <v>466</v>
      </c>
      <c r="E390" s="228"/>
      <c r="F390" s="61">
        <v>118785</v>
      </c>
      <c r="G390" s="373"/>
      <c r="I390" s="380">
        <v>32</v>
      </c>
      <c r="J390" s="96">
        <f t="shared" si="111"/>
        <v>3801120</v>
      </c>
      <c r="L390" s="374"/>
      <c r="M390" s="96">
        <f t="shared" si="112"/>
        <v>0</v>
      </c>
      <c r="O390" s="374">
        <v>32</v>
      </c>
      <c r="P390" s="329">
        <f t="shared" si="110"/>
        <v>3801120</v>
      </c>
      <c r="R390" s="374">
        <f t="shared" si="113"/>
        <v>32</v>
      </c>
      <c r="S390" s="468">
        <f t="shared" si="114"/>
        <v>3801120</v>
      </c>
      <c r="T390" s="203">
        <f t="shared" si="115"/>
        <v>1</v>
      </c>
      <c r="V390" s="492"/>
    </row>
    <row r="391" spans="2:22" s="284" customFormat="1" ht="64.900000000000006" customHeight="1">
      <c r="B391" s="162" t="s">
        <v>452</v>
      </c>
      <c r="C391" s="537" t="s">
        <v>453</v>
      </c>
      <c r="D391" s="255" t="s">
        <v>466</v>
      </c>
      <c r="E391" s="228"/>
      <c r="F391" s="61">
        <v>104385</v>
      </c>
      <c r="G391" s="373"/>
      <c r="I391" s="380">
        <v>9</v>
      </c>
      <c r="J391" s="96">
        <f t="shared" si="111"/>
        <v>939465</v>
      </c>
      <c r="L391" s="374"/>
      <c r="M391" s="96">
        <f t="shared" si="112"/>
        <v>0</v>
      </c>
      <c r="O391" s="374">
        <v>9</v>
      </c>
      <c r="P391" s="329">
        <f t="shared" si="110"/>
        <v>939465</v>
      </c>
      <c r="R391" s="374">
        <f t="shared" si="113"/>
        <v>9</v>
      </c>
      <c r="S391" s="468">
        <f t="shared" si="114"/>
        <v>939465</v>
      </c>
      <c r="T391" s="203">
        <f t="shared" si="115"/>
        <v>1</v>
      </c>
      <c r="V391" s="492"/>
    </row>
    <row r="392" spans="2:22" s="284" customFormat="1" ht="64.900000000000006" customHeight="1">
      <c r="B392" s="162" t="s">
        <v>455</v>
      </c>
      <c r="C392" s="537" t="s">
        <v>454</v>
      </c>
      <c r="D392" s="255" t="s">
        <v>466</v>
      </c>
      <c r="E392" s="228"/>
      <c r="F392" s="61">
        <v>111285</v>
      </c>
      <c r="G392" s="373"/>
      <c r="I392" s="380">
        <v>43</v>
      </c>
      <c r="J392" s="96">
        <f t="shared" si="111"/>
        <v>4785255</v>
      </c>
      <c r="L392" s="374"/>
      <c r="M392" s="96">
        <f t="shared" si="112"/>
        <v>0</v>
      </c>
      <c r="O392" s="374">
        <v>43</v>
      </c>
      <c r="P392" s="329">
        <f t="shared" si="110"/>
        <v>4785255</v>
      </c>
      <c r="R392" s="374">
        <f t="shared" si="113"/>
        <v>43</v>
      </c>
      <c r="S392" s="468">
        <f t="shared" si="114"/>
        <v>4785255</v>
      </c>
      <c r="T392" s="203">
        <f t="shared" si="115"/>
        <v>1</v>
      </c>
      <c r="V392" s="492"/>
    </row>
    <row r="393" spans="2:22" s="284" customFormat="1" ht="64.900000000000006" customHeight="1">
      <c r="B393" s="162" t="s">
        <v>479</v>
      </c>
      <c r="C393" s="537" t="s">
        <v>467</v>
      </c>
      <c r="D393" s="255" t="s">
        <v>4</v>
      </c>
      <c r="E393" s="228"/>
      <c r="F393" s="61">
        <v>529188</v>
      </c>
      <c r="G393" s="373"/>
      <c r="I393" s="380">
        <v>118.45</v>
      </c>
      <c r="J393" s="96">
        <f t="shared" si="111"/>
        <v>62682318.600000001</v>
      </c>
      <c r="L393" s="374"/>
      <c r="M393" s="96">
        <f t="shared" si="112"/>
        <v>0</v>
      </c>
      <c r="O393" s="374">
        <v>118.45</v>
      </c>
      <c r="P393" s="329">
        <f t="shared" si="110"/>
        <v>62682318.600000001</v>
      </c>
      <c r="R393" s="374">
        <f t="shared" si="113"/>
        <v>118.45</v>
      </c>
      <c r="S393" s="468">
        <f t="shared" si="114"/>
        <v>62682318.600000001</v>
      </c>
      <c r="T393" s="203">
        <f t="shared" si="115"/>
        <v>1</v>
      </c>
      <c r="V393" s="492"/>
    </row>
    <row r="394" spans="2:22" s="284" customFormat="1" ht="64.900000000000006" customHeight="1">
      <c r="B394" s="162" t="s">
        <v>456</v>
      </c>
      <c r="C394" s="537" t="s">
        <v>457</v>
      </c>
      <c r="D394" s="255" t="s">
        <v>466</v>
      </c>
      <c r="E394" s="228"/>
      <c r="F394" s="61">
        <v>2718873</v>
      </c>
      <c r="G394" s="373"/>
      <c r="I394" s="380">
        <v>3</v>
      </c>
      <c r="J394" s="96">
        <f t="shared" si="111"/>
        <v>8156619</v>
      </c>
      <c r="L394" s="374"/>
      <c r="M394" s="96">
        <f t="shared" si="112"/>
        <v>0</v>
      </c>
      <c r="O394" s="374">
        <v>3</v>
      </c>
      <c r="P394" s="329">
        <f t="shared" si="110"/>
        <v>8156619</v>
      </c>
      <c r="R394" s="374">
        <f t="shared" si="113"/>
        <v>3</v>
      </c>
      <c r="S394" s="468">
        <f t="shared" si="114"/>
        <v>8156619</v>
      </c>
      <c r="T394" s="203">
        <f t="shared" si="115"/>
        <v>1</v>
      </c>
      <c r="V394" s="492"/>
    </row>
    <row r="395" spans="2:22" s="284" customFormat="1" ht="64.900000000000006" customHeight="1">
      <c r="B395" s="162" t="s">
        <v>458</v>
      </c>
      <c r="C395" s="537" t="s">
        <v>459</v>
      </c>
      <c r="D395" s="255" t="s">
        <v>117</v>
      </c>
      <c r="E395" s="228"/>
      <c r="F395" s="61">
        <v>6913931</v>
      </c>
      <c r="G395" s="373"/>
      <c r="I395" s="380">
        <v>2</v>
      </c>
      <c r="J395" s="96">
        <f t="shared" si="111"/>
        <v>13827862</v>
      </c>
      <c r="L395" s="374"/>
      <c r="M395" s="96">
        <f t="shared" si="112"/>
        <v>0</v>
      </c>
      <c r="O395" s="374">
        <v>2</v>
      </c>
      <c r="P395" s="329">
        <f t="shared" si="110"/>
        <v>13827862</v>
      </c>
      <c r="R395" s="374">
        <f t="shared" si="113"/>
        <v>2</v>
      </c>
      <c r="S395" s="468">
        <f t="shared" si="114"/>
        <v>13827862</v>
      </c>
      <c r="T395" s="203">
        <f t="shared" si="115"/>
        <v>1</v>
      </c>
      <c r="V395" s="492"/>
    </row>
    <row r="396" spans="2:22" s="284" customFormat="1" ht="64.900000000000006" customHeight="1">
      <c r="B396" s="100" t="s">
        <v>460</v>
      </c>
      <c r="C396" s="537" t="s">
        <v>480</v>
      </c>
      <c r="D396" s="255" t="s">
        <v>101</v>
      </c>
      <c r="E396" s="228"/>
      <c r="F396" s="61">
        <v>10073</v>
      </c>
      <c r="G396" s="373"/>
      <c r="I396" s="380">
        <v>717.43</v>
      </c>
      <c r="J396" s="96">
        <f t="shared" si="111"/>
        <v>7226672.3899999997</v>
      </c>
      <c r="L396" s="374"/>
      <c r="M396" s="96">
        <f t="shared" si="112"/>
        <v>0</v>
      </c>
      <c r="O396" s="374">
        <v>717.43</v>
      </c>
      <c r="P396" s="329">
        <f t="shared" si="110"/>
        <v>7226672.3899999997</v>
      </c>
      <c r="R396" s="374">
        <f t="shared" si="113"/>
        <v>717.43</v>
      </c>
      <c r="S396" s="468">
        <f t="shared" si="114"/>
        <v>7226672.3899999997</v>
      </c>
      <c r="T396" s="203">
        <f t="shared" si="115"/>
        <v>1</v>
      </c>
      <c r="V396" s="492"/>
    </row>
    <row r="397" spans="2:22" s="284" customFormat="1" ht="64.900000000000006" customHeight="1">
      <c r="B397" s="100" t="s">
        <v>461</v>
      </c>
      <c r="C397" s="537" t="s">
        <v>462</v>
      </c>
      <c r="D397" s="255" t="s">
        <v>117</v>
      </c>
      <c r="E397" s="228"/>
      <c r="F397" s="61">
        <v>109935</v>
      </c>
      <c r="G397" s="373"/>
      <c r="I397" s="380">
        <v>12</v>
      </c>
      <c r="J397" s="96">
        <f t="shared" si="111"/>
        <v>1319220</v>
      </c>
      <c r="L397" s="374"/>
      <c r="M397" s="96">
        <f t="shared" si="112"/>
        <v>0</v>
      </c>
      <c r="O397" s="374">
        <v>12</v>
      </c>
      <c r="P397" s="329">
        <f t="shared" si="110"/>
        <v>1319220</v>
      </c>
      <c r="R397" s="374">
        <f t="shared" si="113"/>
        <v>12</v>
      </c>
      <c r="S397" s="468">
        <f t="shared" si="114"/>
        <v>1319220</v>
      </c>
      <c r="T397" s="203">
        <f t="shared" si="115"/>
        <v>1</v>
      </c>
      <c r="V397" s="492"/>
    </row>
    <row r="398" spans="2:22" s="284" customFormat="1" ht="64.900000000000006" customHeight="1">
      <c r="B398" s="100" t="s">
        <v>464</v>
      </c>
      <c r="C398" s="537" t="s">
        <v>465</v>
      </c>
      <c r="D398" s="255" t="s">
        <v>117</v>
      </c>
      <c r="E398" s="228"/>
      <c r="F398" s="61">
        <v>16651</v>
      </c>
      <c r="G398" s="373"/>
      <c r="I398" s="380">
        <v>326</v>
      </c>
      <c r="J398" s="96">
        <f t="shared" si="111"/>
        <v>5428226</v>
      </c>
      <c r="L398" s="374">
        <v>54</v>
      </c>
      <c r="M398" s="96">
        <f t="shared" si="112"/>
        <v>899154</v>
      </c>
      <c r="O398" s="374">
        <v>271</v>
      </c>
      <c r="P398" s="329">
        <f t="shared" si="110"/>
        <v>4512421</v>
      </c>
      <c r="R398" s="374">
        <f t="shared" si="113"/>
        <v>325</v>
      </c>
      <c r="S398" s="468">
        <f t="shared" si="114"/>
        <v>5411575</v>
      </c>
      <c r="T398" s="203">
        <f t="shared" si="115"/>
        <v>0.99693251533742333</v>
      </c>
      <c r="V398" s="492"/>
    </row>
    <row r="399" spans="2:22" s="284" customFormat="1" ht="64.900000000000006" customHeight="1">
      <c r="B399" s="100" t="s">
        <v>481</v>
      </c>
      <c r="C399" s="537" t="s">
        <v>482</v>
      </c>
      <c r="D399" s="255" t="s">
        <v>3</v>
      </c>
      <c r="E399" s="228"/>
      <c r="F399" s="61">
        <v>57255</v>
      </c>
      <c r="G399" s="373"/>
      <c r="I399" s="380">
        <v>245.8</v>
      </c>
      <c r="J399" s="96">
        <f t="shared" si="111"/>
        <v>14073279</v>
      </c>
      <c r="L399" s="374"/>
      <c r="M399" s="96">
        <f t="shared" si="112"/>
        <v>0</v>
      </c>
      <c r="O399" s="374">
        <v>245.8</v>
      </c>
      <c r="P399" s="329">
        <f t="shared" si="110"/>
        <v>14073279</v>
      </c>
      <c r="R399" s="374">
        <f t="shared" si="113"/>
        <v>245.8</v>
      </c>
      <c r="S399" s="468">
        <f t="shared" si="114"/>
        <v>14073279</v>
      </c>
      <c r="T399" s="203">
        <f t="shared" si="115"/>
        <v>1</v>
      </c>
      <c r="V399" s="492"/>
    </row>
    <row r="400" spans="2:22" s="284" customFormat="1" ht="64.900000000000006" customHeight="1">
      <c r="B400" s="100" t="s">
        <v>483</v>
      </c>
      <c r="C400" s="537" t="s">
        <v>488</v>
      </c>
      <c r="D400" s="255" t="s">
        <v>3</v>
      </c>
      <c r="E400" s="228"/>
      <c r="F400" s="167">
        <v>375</v>
      </c>
      <c r="G400" s="373"/>
      <c r="I400" s="380">
        <v>1910</v>
      </c>
      <c r="J400" s="96">
        <f t="shared" si="111"/>
        <v>716250</v>
      </c>
      <c r="L400" s="374"/>
      <c r="M400" s="96">
        <f t="shared" si="112"/>
        <v>0</v>
      </c>
      <c r="O400" s="374">
        <v>1910</v>
      </c>
      <c r="P400" s="329">
        <f t="shared" si="110"/>
        <v>716250</v>
      </c>
      <c r="R400" s="374">
        <f t="shared" si="113"/>
        <v>1910</v>
      </c>
      <c r="S400" s="468">
        <f t="shared" si="114"/>
        <v>716250</v>
      </c>
      <c r="T400" s="203">
        <f>+S400/J400</f>
        <v>1</v>
      </c>
      <c r="V400" s="492"/>
    </row>
    <row r="401" spans="2:22" s="284" customFormat="1" ht="64.900000000000006" customHeight="1">
      <c r="B401" s="100" t="s">
        <v>468</v>
      </c>
      <c r="C401" s="537" t="s">
        <v>484</v>
      </c>
      <c r="D401" s="255" t="s">
        <v>3</v>
      </c>
      <c r="E401" s="228"/>
      <c r="F401" s="61">
        <v>510</v>
      </c>
      <c r="G401" s="373"/>
      <c r="I401" s="380">
        <v>1910</v>
      </c>
      <c r="J401" s="96">
        <f t="shared" si="111"/>
        <v>974100</v>
      </c>
      <c r="L401" s="374"/>
      <c r="M401" s="96">
        <f t="shared" si="112"/>
        <v>0</v>
      </c>
      <c r="O401" s="374">
        <v>1910</v>
      </c>
      <c r="P401" s="329">
        <f t="shared" si="110"/>
        <v>974100</v>
      </c>
      <c r="R401" s="374">
        <f t="shared" si="113"/>
        <v>1910</v>
      </c>
      <c r="S401" s="468">
        <f t="shared" si="114"/>
        <v>974100</v>
      </c>
      <c r="T401" s="203">
        <f>+S401/J401</f>
        <v>1</v>
      </c>
      <c r="V401" s="492"/>
    </row>
    <row r="402" spans="2:22" s="284" customFormat="1" ht="64.900000000000006" customHeight="1">
      <c r="B402" s="162" t="s">
        <v>485</v>
      </c>
      <c r="C402" s="538" t="s">
        <v>489</v>
      </c>
      <c r="D402" s="536" t="s">
        <v>3</v>
      </c>
      <c r="E402" s="228"/>
      <c r="F402" s="60">
        <v>1286</v>
      </c>
      <c r="G402" s="247"/>
      <c r="I402" s="433">
        <v>25947</v>
      </c>
      <c r="J402" s="96">
        <f t="shared" si="111"/>
        <v>33367842</v>
      </c>
      <c r="L402" s="374">
        <v>1535.4</v>
      </c>
      <c r="M402" s="96">
        <f t="shared" si="112"/>
        <v>1974524.4000000001</v>
      </c>
      <c r="O402" s="374">
        <v>24411.59</v>
      </c>
      <c r="P402" s="329">
        <f t="shared" si="110"/>
        <v>31393304.739999998</v>
      </c>
      <c r="R402" s="374">
        <f t="shared" si="113"/>
        <v>25946.99</v>
      </c>
      <c r="S402" s="468">
        <f t="shared" si="114"/>
        <v>33367829.140000001</v>
      </c>
      <c r="T402" s="203">
        <f t="shared" ref="T402:T408" si="116">+S402/J402</f>
        <v>0.99999961459899023</v>
      </c>
      <c r="V402" s="492"/>
    </row>
    <row r="403" spans="2:22" s="284" customFormat="1" ht="64.900000000000006" customHeight="1">
      <c r="B403" s="429" t="s">
        <v>486</v>
      </c>
      <c r="C403" s="539" t="s">
        <v>492</v>
      </c>
      <c r="D403" s="536" t="s">
        <v>466</v>
      </c>
      <c r="E403" s="228"/>
      <c r="F403" s="60">
        <v>472637</v>
      </c>
      <c r="G403" s="247"/>
      <c r="I403" s="434">
        <v>308</v>
      </c>
      <c r="J403" s="96">
        <f t="shared" si="111"/>
        <v>145572196</v>
      </c>
      <c r="L403" s="390">
        <v>66</v>
      </c>
      <c r="M403" s="96">
        <f t="shared" si="112"/>
        <v>31194042</v>
      </c>
      <c r="O403" s="390">
        <v>242</v>
      </c>
      <c r="P403" s="329">
        <f t="shared" si="110"/>
        <v>114378154</v>
      </c>
      <c r="R403" s="374">
        <f t="shared" si="113"/>
        <v>308</v>
      </c>
      <c r="S403" s="468">
        <f t="shared" si="114"/>
        <v>145572196</v>
      </c>
      <c r="T403" s="203">
        <f t="shared" si="116"/>
        <v>1</v>
      </c>
      <c r="V403" s="492"/>
    </row>
    <row r="404" spans="2:22" s="284" customFormat="1" ht="64.900000000000006" customHeight="1">
      <c r="B404" s="429" t="s">
        <v>493</v>
      </c>
      <c r="C404" s="539" t="s">
        <v>494</v>
      </c>
      <c r="D404" s="536" t="s">
        <v>101</v>
      </c>
      <c r="E404" s="228"/>
      <c r="F404" s="60">
        <v>133076</v>
      </c>
      <c r="G404" s="247"/>
      <c r="I404" s="434">
        <v>319.39999999999998</v>
      </c>
      <c r="J404" s="96">
        <f t="shared" si="111"/>
        <v>42504474.399999999</v>
      </c>
      <c r="L404" s="390"/>
      <c r="M404" s="96">
        <f t="shared" si="112"/>
        <v>0</v>
      </c>
      <c r="O404" s="390">
        <v>319.39999999999998</v>
      </c>
      <c r="P404" s="329">
        <f t="shared" si="110"/>
        <v>42504474.399999999</v>
      </c>
      <c r="R404" s="374">
        <f t="shared" si="113"/>
        <v>319.39999999999998</v>
      </c>
      <c r="S404" s="468">
        <f t="shared" si="114"/>
        <v>42504474.399999999</v>
      </c>
      <c r="T404" s="203">
        <f t="shared" si="116"/>
        <v>1</v>
      </c>
      <c r="V404" s="492"/>
    </row>
    <row r="405" spans="2:22" s="284" customFormat="1" ht="64.900000000000006" customHeight="1">
      <c r="B405" s="429" t="s">
        <v>495</v>
      </c>
      <c r="C405" s="539" t="s">
        <v>496</v>
      </c>
      <c r="D405" s="536" t="s">
        <v>466</v>
      </c>
      <c r="E405" s="228"/>
      <c r="F405" s="60">
        <v>19200229</v>
      </c>
      <c r="G405" s="247"/>
      <c r="I405" s="434">
        <v>1</v>
      </c>
      <c r="J405" s="96">
        <f t="shared" si="111"/>
        <v>19200229</v>
      </c>
      <c r="L405" s="390"/>
      <c r="M405" s="96">
        <f t="shared" si="112"/>
        <v>0</v>
      </c>
      <c r="O405" s="390">
        <v>1</v>
      </c>
      <c r="P405" s="329">
        <f t="shared" si="110"/>
        <v>19200229</v>
      </c>
      <c r="R405" s="374">
        <f t="shared" si="113"/>
        <v>1</v>
      </c>
      <c r="S405" s="468">
        <f t="shared" si="114"/>
        <v>19200229</v>
      </c>
      <c r="T405" s="203">
        <f t="shared" si="116"/>
        <v>1</v>
      </c>
      <c r="V405" s="492"/>
    </row>
    <row r="406" spans="2:22" s="284" customFormat="1" ht="64.900000000000006" customHeight="1">
      <c r="B406" s="429" t="s">
        <v>497</v>
      </c>
      <c r="C406" s="539" t="s">
        <v>498</v>
      </c>
      <c r="D406" s="536" t="s">
        <v>466</v>
      </c>
      <c r="E406" s="228"/>
      <c r="F406" s="60">
        <v>5368724</v>
      </c>
      <c r="G406" s="247"/>
      <c r="I406" s="434">
        <v>1</v>
      </c>
      <c r="J406" s="96">
        <f t="shared" si="111"/>
        <v>5368724</v>
      </c>
      <c r="L406" s="390"/>
      <c r="M406" s="96">
        <f t="shared" si="112"/>
        <v>0</v>
      </c>
      <c r="O406" s="390">
        <v>1</v>
      </c>
      <c r="P406" s="329">
        <f t="shared" si="110"/>
        <v>5368724</v>
      </c>
      <c r="R406" s="374">
        <f t="shared" si="113"/>
        <v>1</v>
      </c>
      <c r="S406" s="468">
        <f t="shared" si="114"/>
        <v>5368724</v>
      </c>
      <c r="T406" s="203">
        <f t="shared" si="116"/>
        <v>1</v>
      </c>
      <c r="V406" s="492"/>
    </row>
    <row r="407" spans="2:22" s="284" customFormat="1" ht="64.900000000000006" customHeight="1">
      <c r="B407" s="429" t="s">
        <v>499</v>
      </c>
      <c r="C407" s="539" t="s">
        <v>500</v>
      </c>
      <c r="D407" s="536" t="s">
        <v>466</v>
      </c>
      <c r="E407" s="228"/>
      <c r="F407" s="60">
        <v>1645176</v>
      </c>
      <c r="G407" s="247"/>
      <c r="I407" s="434">
        <v>1</v>
      </c>
      <c r="J407" s="96">
        <f t="shared" si="111"/>
        <v>1645176</v>
      </c>
      <c r="L407" s="390"/>
      <c r="M407" s="96">
        <f t="shared" si="112"/>
        <v>0</v>
      </c>
      <c r="O407" s="390">
        <v>1</v>
      </c>
      <c r="P407" s="329">
        <f t="shared" si="110"/>
        <v>1645176</v>
      </c>
      <c r="R407" s="374">
        <f t="shared" si="113"/>
        <v>1</v>
      </c>
      <c r="S407" s="468">
        <f t="shared" si="114"/>
        <v>1645176</v>
      </c>
      <c r="T407" s="203">
        <f t="shared" si="116"/>
        <v>1</v>
      </c>
      <c r="V407" s="492"/>
    </row>
    <row r="408" spans="2:22" s="284" customFormat="1" ht="64.900000000000006" customHeight="1">
      <c r="B408" s="429" t="s">
        <v>501</v>
      </c>
      <c r="C408" s="539" t="s">
        <v>502</v>
      </c>
      <c r="D408" s="536" t="s">
        <v>466</v>
      </c>
      <c r="E408" s="228"/>
      <c r="F408" s="60">
        <v>2093088</v>
      </c>
      <c r="G408" s="247"/>
      <c r="I408" s="434">
        <v>1</v>
      </c>
      <c r="J408" s="96">
        <f t="shared" si="111"/>
        <v>2093088</v>
      </c>
      <c r="L408" s="390"/>
      <c r="M408" s="96">
        <f t="shared" si="112"/>
        <v>0</v>
      </c>
      <c r="O408" s="390">
        <v>1</v>
      </c>
      <c r="P408" s="329">
        <f t="shared" si="110"/>
        <v>2093088</v>
      </c>
      <c r="R408" s="374">
        <f t="shared" si="113"/>
        <v>1</v>
      </c>
      <c r="S408" s="468">
        <f t="shared" si="114"/>
        <v>2093088</v>
      </c>
      <c r="T408" s="203">
        <f t="shared" si="116"/>
        <v>1</v>
      </c>
      <c r="V408" s="492"/>
    </row>
    <row r="409" spans="2:22" s="284" customFormat="1" ht="64.900000000000006" customHeight="1">
      <c r="B409" s="429" t="s">
        <v>503</v>
      </c>
      <c r="C409" s="539" t="s">
        <v>504</v>
      </c>
      <c r="D409" s="536" t="s">
        <v>466</v>
      </c>
      <c r="E409" s="228"/>
      <c r="F409" s="60">
        <v>1590508</v>
      </c>
      <c r="G409" s="247"/>
      <c r="I409" s="434">
        <v>1</v>
      </c>
      <c r="J409" s="518">
        <f t="shared" si="111"/>
        <v>1590508</v>
      </c>
      <c r="L409" s="390"/>
      <c r="M409" s="518">
        <f>+L409*F409</f>
        <v>0</v>
      </c>
      <c r="O409" s="390">
        <v>1</v>
      </c>
      <c r="P409" s="519">
        <f>+O409*F409</f>
        <v>1590508</v>
      </c>
      <c r="R409" s="390">
        <f t="shared" si="113"/>
        <v>1</v>
      </c>
      <c r="S409" s="520">
        <f>+R409*F409</f>
        <v>1590508</v>
      </c>
      <c r="T409" s="521">
        <f>+S409/J409</f>
        <v>1</v>
      </c>
      <c r="V409" s="492"/>
    </row>
    <row r="410" spans="2:22" s="284" customFormat="1" ht="64.900000000000006" customHeight="1">
      <c r="B410" s="522" t="s">
        <v>537</v>
      </c>
      <c r="C410" s="540" t="s">
        <v>538</v>
      </c>
      <c r="D410" s="255" t="s">
        <v>101</v>
      </c>
      <c r="E410" s="228"/>
      <c r="F410" s="60">
        <v>280053</v>
      </c>
      <c r="G410" s="247"/>
      <c r="I410" s="433">
        <v>1216.1099999999999</v>
      </c>
      <c r="J410" s="518">
        <f t="shared" si="111"/>
        <v>340575253.82999998</v>
      </c>
      <c r="L410" s="374"/>
      <c r="M410" s="518">
        <f t="shared" ref="M410:M435" si="117">+L410*F410</f>
        <v>0</v>
      </c>
      <c r="O410" s="374">
        <v>1216.1099999999999</v>
      </c>
      <c r="P410" s="519">
        <f t="shared" ref="P410:P435" si="118">+O410*F410</f>
        <v>340575253.82999998</v>
      </c>
      <c r="R410" s="390">
        <f t="shared" si="113"/>
        <v>1216.1099999999999</v>
      </c>
      <c r="S410" s="520">
        <f t="shared" ref="S410:S435" si="119">+R410*F410</f>
        <v>340575253.82999998</v>
      </c>
      <c r="T410" s="477">
        <f t="shared" ref="T410:T435" si="120">+S410/J410</f>
        <v>1</v>
      </c>
      <c r="V410" s="492"/>
    </row>
    <row r="411" spans="2:22" s="284" customFormat="1" ht="64.900000000000006" customHeight="1">
      <c r="B411" s="522" t="s">
        <v>539</v>
      </c>
      <c r="C411" s="540" t="s">
        <v>540</v>
      </c>
      <c r="D411" s="255" t="s">
        <v>466</v>
      </c>
      <c r="E411" s="228"/>
      <c r="F411" s="60">
        <v>1559483</v>
      </c>
      <c r="G411" s="247"/>
      <c r="I411" s="433">
        <v>4</v>
      </c>
      <c r="J411" s="518">
        <f t="shared" si="111"/>
        <v>6237932</v>
      </c>
      <c r="L411" s="374"/>
      <c r="M411" s="518">
        <f t="shared" si="117"/>
        <v>0</v>
      </c>
      <c r="O411" s="374">
        <v>2</v>
      </c>
      <c r="P411" s="519">
        <f t="shared" si="118"/>
        <v>3118966</v>
      </c>
      <c r="R411" s="390">
        <f t="shared" si="113"/>
        <v>2</v>
      </c>
      <c r="S411" s="520">
        <f t="shared" si="119"/>
        <v>3118966</v>
      </c>
      <c r="T411" s="477">
        <f t="shared" si="120"/>
        <v>0.5</v>
      </c>
      <c r="V411" s="492"/>
    </row>
    <row r="412" spans="2:22" s="284" customFormat="1" ht="64.900000000000006" customHeight="1">
      <c r="B412" s="522" t="s">
        <v>541</v>
      </c>
      <c r="C412" s="540" t="s">
        <v>542</v>
      </c>
      <c r="D412" s="255" t="s">
        <v>466</v>
      </c>
      <c r="E412" s="228"/>
      <c r="F412" s="60">
        <v>567240</v>
      </c>
      <c r="G412" s="247"/>
      <c r="I412" s="433">
        <v>4</v>
      </c>
      <c r="J412" s="518">
        <f t="shared" si="111"/>
        <v>2268960</v>
      </c>
      <c r="L412" s="374"/>
      <c r="M412" s="518">
        <f t="shared" si="117"/>
        <v>0</v>
      </c>
      <c r="O412" s="374">
        <v>4</v>
      </c>
      <c r="P412" s="519">
        <f t="shared" si="118"/>
        <v>2268960</v>
      </c>
      <c r="R412" s="390">
        <f t="shared" si="113"/>
        <v>4</v>
      </c>
      <c r="S412" s="520">
        <f t="shared" si="119"/>
        <v>2268960</v>
      </c>
      <c r="T412" s="477">
        <f t="shared" si="120"/>
        <v>1</v>
      </c>
      <c r="V412" s="492"/>
    </row>
    <row r="413" spans="2:22" s="284" customFormat="1" ht="64.900000000000006" customHeight="1">
      <c r="B413" s="522" t="s">
        <v>543</v>
      </c>
      <c r="C413" s="540" t="s">
        <v>544</v>
      </c>
      <c r="D413" s="255" t="s">
        <v>101</v>
      </c>
      <c r="E413" s="228"/>
      <c r="F413" s="60">
        <v>18148</v>
      </c>
      <c r="G413" s="247"/>
      <c r="I413" s="433">
        <v>70</v>
      </c>
      <c r="J413" s="518">
        <f t="shared" si="111"/>
        <v>1270360</v>
      </c>
      <c r="L413" s="374"/>
      <c r="M413" s="518">
        <f t="shared" si="117"/>
        <v>0</v>
      </c>
      <c r="O413" s="374">
        <v>70</v>
      </c>
      <c r="P413" s="519">
        <f t="shared" si="118"/>
        <v>1270360</v>
      </c>
      <c r="R413" s="390">
        <f t="shared" si="113"/>
        <v>70</v>
      </c>
      <c r="S413" s="520">
        <f t="shared" si="119"/>
        <v>1270360</v>
      </c>
      <c r="T413" s="477">
        <f t="shared" si="120"/>
        <v>1</v>
      </c>
      <c r="V413" s="492"/>
    </row>
    <row r="414" spans="2:22" s="284" customFormat="1" ht="64.900000000000006" customHeight="1">
      <c r="B414" s="522" t="s">
        <v>545</v>
      </c>
      <c r="C414" s="540" t="s">
        <v>546</v>
      </c>
      <c r="D414" s="255" t="s">
        <v>117</v>
      </c>
      <c r="E414" s="228"/>
      <c r="F414" s="60">
        <v>713744</v>
      </c>
      <c r="G414" s="247"/>
      <c r="I414" s="433">
        <v>3</v>
      </c>
      <c r="J414" s="518">
        <f t="shared" si="111"/>
        <v>2141232</v>
      </c>
      <c r="L414" s="374"/>
      <c r="M414" s="518">
        <f t="shared" si="117"/>
        <v>0</v>
      </c>
      <c r="O414" s="374">
        <v>3</v>
      </c>
      <c r="P414" s="519">
        <f t="shared" si="118"/>
        <v>2141232</v>
      </c>
      <c r="R414" s="390">
        <f t="shared" si="113"/>
        <v>3</v>
      </c>
      <c r="S414" s="520">
        <f t="shared" si="119"/>
        <v>2141232</v>
      </c>
      <c r="T414" s="477">
        <f t="shared" si="120"/>
        <v>1</v>
      </c>
      <c r="V414" s="492"/>
    </row>
    <row r="415" spans="2:22" s="284" customFormat="1" ht="64.900000000000006" customHeight="1">
      <c r="B415" s="522" t="s">
        <v>547</v>
      </c>
      <c r="C415" s="540" t="s">
        <v>548</v>
      </c>
      <c r="D415" s="255" t="s">
        <v>466</v>
      </c>
      <c r="E415" s="228"/>
      <c r="F415" s="60">
        <v>298801</v>
      </c>
      <c r="G415" s="247"/>
      <c r="I415" s="433">
        <v>1</v>
      </c>
      <c r="J415" s="518">
        <f t="shared" si="111"/>
        <v>298801</v>
      </c>
      <c r="L415" s="374"/>
      <c r="M415" s="518">
        <f t="shared" si="117"/>
        <v>0</v>
      </c>
      <c r="O415" s="374">
        <v>1</v>
      </c>
      <c r="P415" s="519">
        <f t="shared" si="118"/>
        <v>298801</v>
      </c>
      <c r="R415" s="390">
        <f t="shared" si="113"/>
        <v>1</v>
      </c>
      <c r="S415" s="520">
        <f t="shared" si="119"/>
        <v>298801</v>
      </c>
      <c r="T415" s="477">
        <f t="shared" si="120"/>
        <v>1</v>
      </c>
      <c r="V415" s="492"/>
    </row>
    <row r="416" spans="2:22" s="284" customFormat="1" ht="64.900000000000006" customHeight="1">
      <c r="B416" s="522" t="s">
        <v>549</v>
      </c>
      <c r="C416" s="540" t="s">
        <v>550</v>
      </c>
      <c r="D416" s="255" t="s">
        <v>466</v>
      </c>
      <c r="E416" s="228"/>
      <c r="F416" s="60">
        <v>2538808</v>
      </c>
      <c r="G416" s="247"/>
      <c r="I416" s="433">
        <v>4</v>
      </c>
      <c r="J416" s="518">
        <f t="shared" si="111"/>
        <v>10155232</v>
      </c>
      <c r="L416" s="374"/>
      <c r="M416" s="518">
        <f t="shared" si="117"/>
        <v>0</v>
      </c>
      <c r="O416" s="374">
        <v>1</v>
      </c>
      <c r="P416" s="519">
        <f t="shared" si="118"/>
        <v>2538808</v>
      </c>
      <c r="R416" s="390">
        <f t="shared" si="113"/>
        <v>1</v>
      </c>
      <c r="S416" s="520">
        <f t="shared" si="119"/>
        <v>2538808</v>
      </c>
      <c r="T416" s="477">
        <f t="shared" si="120"/>
        <v>0.25</v>
      </c>
      <c r="V416" s="492"/>
    </row>
    <row r="417" spans="2:22" s="284" customFormat="1" ht="64.900000000000006" customHeight="1">
      <c r="B417" s="522" t="s">
        <v>551</v>
      </c>
      <c r="C417" s="540" t="s">
        <v>552</v>
      </c>
      <c r="D417" s="255" t="s">
        <v>591</v>
      </c>
      <c r="E417" s="228"/>
      <c r="F417" s="60">
        <v>3696166</v>
      </c>
      <c r="G417" s="247"/>
      <c r="I417" s="433">
        <v>4</v>
      </c>
      <c r="J417" s="518">
        <f t="shared" si="111"/>
        <v>14784664</v>
      </c>
      <c r="L417" s="374"/>
      <c r="M417" s="518">
        <f t="shared" si="117"/>
        <v>0</v>
      </c>
      <c r="O417" s="374">
        <v>1</v>
      </c>
      <c r="P417" s="519">
        <f t="shared" si="118"/>
        <v>3696166</v>
      </c>
      <c r="R417" s="390">
        <f t="shared" si="113"/>
        <v>1</v>
      </c>
      <c r="S417" s="520">
        <f t="shared" si="119"/>
        <v>3696166</v>
      </c>
      <c r="T417" s="477">
        <f t="shared" si="120"/>
        <v>0.25</v>
      </c>
      <c r="V417" s="492"/>
    </row>
    <row r="418" spans="2:22" s="284" customFormat="1" ht="64.900000000000006" customHeight="1">
      <c r="B418" s="522" t="s">
        <v>553</v>
      </c>
      <c r="C418" s="523" t="s">
        <v>554</v>
      </c>
      <c r="D418" s="255" t="s">
        <v>101</v>
      </c>
      <c r="E418" s="228"/>
      <c r="F418" s="60">
        <v>31461</v>
      </c>
      <c r="G418" s="247"/>
      <c r="I418" s="433">
        <v>1950</v>
      </c>
      <c r="J418" s="518">
        <f t="shared" si="111"/>
        <v>61348950</v>
      </c>
      <c r="L418" s="374"/>
      <c r="M418" s="518">
        <f t="shared" si="117"/>
        <v>0</v>
      </c>
      <c r="O418" s="374">
        <v>1950</v>
      </c>
      <c r="P418" s="519">
        <f t="shared" si="118"/>
        <v>61348950</v>
      </c>
      <c r="R418" s="390">
        <f t="shared" si="113"/>
        <v>1950</v>
      </c>
      <c r="S418" s="520">
        <f t="shared" si="119"/>
        <v>61348950</v>
      </c>
      <c r="T418" s="477">
        <f t="shared" si="120"/>
        <v>1</v>
      </c>
      <c r="V418" s="492"/>
    </row>
    <row r="419" spans="2:22" s="284" customFormat="1" ht="64.900000000000006" customHeight="1">
      <c r="B419" s="522" t="s">
        <v>555</v>
      </c>
      <c r="C419" s="523" t="s">
        <v>556</v>
      </c>
      <c r="D419" s="255" t="s">
        <v>466</v>
      </c>
      <c r="E419" s="228"/>
      <c r="F419" s="60">
        <v>1674519</v>
      </c>
      <c r="G419" s="247"/>
      <c r="I419" s="433">
        <v>47</v>
      </c>
      <c r="J419" s="518">
        <f t="shared" si="111"/>
        <v>78702393</v>
      </c>
      <c r="L419" s="374"/>
      <c r="M419" s="518">
        <f t="shared" si="117"/>
        <v>0</v>
      </c>
      <c r="O419" s="374">
        <v>47</v>
      </c>
      <c r="P419" s="519">
        <f t="shared" si="118"/>
        <v>78702393</v>
      </c>
      <c r="R419" s="390">
        <f t="shared" si="113"/>
        <v>47</v>
      </c>
      <c r="S419" s="520">
        <f t="shared" si="119"/>
        <v>78702393</v>
      </c>
      <c r="T419" s="477">
        <f t="shared" si="120"/>
        <v>1</v>
      </c>
      <c r="V419" s="492"/>
    </row>
    <row r="420" spans="2:22" s="284" customFormat="1" ht="64.900000000000006" customHeight="1">
      <c r="B420" s="522" t="s">
        <v>557</v>
      </c>
      <c r="C420" s="540" t="s">
        <v>558</v>
      </c>
      <c r="D420" s="255" t="s">
        <v>466</v>
      </c>
      <c r="E420" s="228"/>
      <c r="F420" s="60">
        <v>418220</v>
      </c>
      <c r="G420" s="247"/>
      <c r="I420" s="433">
        <v>30</v>
      </c>
      <c r="J420" s="518">
        <f t="shared" si="111"/>
        <v>12546600</v>
      </c>
      <c r="L420" s="374"/>
      <c r="M420" s="518">
        <f t="shared" si="117"/>
        <v>0</v>
      </c>
      <c r="O420" s="374">
        <v>30</v>
      </c>
      <c r="P420" s="519">
        <f t="shared" si="118"/>
        <v>12546600</v>
      </c>
      <c r="R420" s="390">
        <f t="shared" si="113"/>
        <v>30</v>
      </c>
      <c r="S420" s="520">
        <f t="shared" si="119"/>
        <v>12546600</v>
      </c>
      <c r="T420" s="477">
        <f t="shared" si="120"/>
        <v>1</v>
      </c>
      <c r="V420" s="492"/>
    </row>
    <row r="421" spans="2:22" s="284" customFormat="1" ht="64.900000000000006" customHeight="1">
      <c r="B421" s="524" t="s">
        <v>559</v>
      </c>
      <c r="C421" s="541" t="s">
        <v>560</v>
      </c>
      <c r="D421" s="536" t="s">
        <v>3</v>
      </c>
      <c r="E421" s="228"/>
      <c r="F421" s="60">
        <v>68247</v>
      </c>
      <c r="G421" s="247"/>
      <c r="I421" s="433">
        <v>560</v>
      </c>
      <c r="J421" s="518">
        <f t="shared" si="111"/>
        <v>38218320</v>
      </c>
      <c r="L421" s="374"/>
      <c r="M421" s="518">
        <f t="shared" si="117"/>
        <v>0</v>
      </c>
      <c r="O421" s="374">
        <v>0</v>
      </c>
      <c r="P421" s="519">
        <f t="shared" si="118"/>
        <v>0</v>
      </c>
      <c r="R421" s="390">
        <f t="shared" si="113"/>
        <v>0</v>
      </c>
      <c r="S421" s="520">
        <f t="shared" si="119"/>
        <v>0</v>
      </c>
      <c r="T421" s="477">
        <f t="shared" si="120"/>
        <v>0</v>
      </c>
      <c r="V421" s="492"/>
    </row>
    <row r="422" spans="2:22" s="284" customFormat="1" ht="64.900000000000006" customHeight="1">
      <c r="B422" s="524" t="s">
        <v>561</v>
      </c>
      <c r="C422" s="541" t="s">
        <v>562</v>
      </c>
      <c r="D422" s="536" t="s">
        <v>466</v>
      </c>
      <c r="E422" s="228"/>
      <c r="F422" s="60">
        <v>1957388</v>
      </c>
      <c r="G422" s="247"/>
      <c r="I422" s="433">
        <v>7</v>
      </c>
      <c r="J422" s="518">
        <f t="shared" si="111"/>
        <v>13701716</v>
      </c>
      <c r="L422" s="374"/>
      <c r="M422" s="518">
        <f t="shared" si="117"/>
        <v>0</v>
      </c>
      <c r="O422" s="374">
        <v>0</v>
      </c>
      <c r="P422" s="519">
        <f t="shared" si="118"/>
        <v>0</v>
      </c>
      <c r="R422" s="390">
        <f t="shared" si="113"/>
        <v>0</v>
      </c>
      <c r="S422" s="520">
        <f t="shared" si="119"/>
        <v>0</v>
      </c>
      <c r="T422" s="477">
        <f t="shared" si="120"/>
        <v>0</v>
      </c>
      <c r="V422" s="492"/>
    </row>
    <row r="423" spans="2:22" s="284" customFormat="1" ht="64.900000000000006" customHeight="1">
      <c r="B423" s="524" t="s">
        <v>563</v>
      </c>
      <c r="C423" s="541" t="s">
        <v>564</v>
      </c>
      <c r="D423" s="536" t="s">
        <v>466</v>
      </c>
      <c r="E423" s="228"/>
      <c r="F423" s="60">
        <v>92775</v>
      </c>
      <c r="G423" s="247"/>
      <c r="I423" s="433">
        <v>62</v>
      </c>
      <c r="J423" s="518">
        <f t="shared" si="111"/>
        <v>5752050</v>
      </c>
      <c r="L423" s="374"/>
      <c r="M423" s="518">
        <f t="shared" si="117"/>
        <v>0</v>
      </c>
      <c r="O423" s="374">
        <v>0</v>
      </c>
      <c r="P423" s="519">
        <f t="shared" si="118"/>
        <v>0</v>
      </c>
      <c r="R423" s="390">
        <f t="shared" si="113"/>
        <v>0</v>
      </c>
      <c r="S423" s="520">
        <f t="shared" si="119"/>
        <v>0</v>
      </c>
      <c r="T423" s="477">
        <f t="shared" si="120"/>
        <v>0</v>
      </c>
      <c r="V423" s="492"/>
    </row>
    <row r="424" spans="2:22" s="284" customFormat="1" ht="64.900000000000006" customHeight="1">
      <c r="B424" s="524" t="s">
        <v>565</v>
      </c>
      <c r="C424" s="541" t="s">
        <v>566</v>
      </c>
      <c r="D424" s="536" t="s">
        <v>466</v>
      </c>
      <c r="E424" s="228"/>
      <c r="F424" s="60">
        <v>78130</v>
      </c>
      <c r="G424" s="247"/>
      <c r="I424" s="433">
        <v>165</v>
      </c>
      <c r="J424" s="518">
        <f t="shared" si="111"/>
        <v>12891450</v>
      </c>
      <c r="L424" s="374"/>
      <c r="M424" s="518">
        <f t="shared" si="117"/>
        <v>0</v>
      </c>
      <c r="O424" s="374">
        <v>0</v>
      </c>
      <c r="P424" s="519">
        <f t="shared" si="118"/>
        <v>0</v>
      </c>
      <c r="R424" s="390">
        <f t="shared" si="113"/>
        <v>0</v>
      </c>
      <c r="S424" s="520">
        <f t="shared" si="119"/>
        <v>0</v>
      </c>
      <c r="T424" s="477">
        <f t="shared" si="120"/>
        <v>0</v>
      </c>
      <c r="V424" s="492"/>
    </row>
    <row r="425" spans="2:22" s="284" customFormat="1" ht="64.900000000000006" customHeight="1">
      <c r="B425" s="522" t="s">
        <v>567</v>
      </c>
      <c r="C425" s="540" t="s">
        <v>568</v>
      </c>
      <c r="D425" s="255" t="s">
        <v>466</v>
      </c>
      <c r="E425" s="228"/>
      <c r="F425" s="60">
        <v>691283</v>
      </c>
      <c r="G425" s="247"/>
      <c r="I425" s="433">
        <v>2</v>
      </c>
      <c r="J425" s="518">
        <f t="shared" si="111"/>
        <v>1382566</v>
      </c>
      <c r="L425" s="374">
        <v>2</v>
      </c>
      <c r="M425" s="518">
        <f t="shared" si="117"/>
        <v>1382566</v>
      </c>
      <c r="O425" s="374">
        <v>0</v>
      </c>
      <c r="P425" s="519">
        <f t="shared" si="118"/>
        <v>0</v>
      </c>
      <c r="R425" s="390">
        <f t="shared" si="113"/>
        <v>2</v>
      </c>
      <c r="S425" s="520">
        <f t="shared" si="119"/>
        <v>1382566</v>
      </c>
      <c r="T425" s="477">
        <f t="shared" si="120"/>
        <v>1</v>
      </c>
      <c r="V425" s="492"/>
    </row>
    <row r="426" spans="2:22" s="284" customFormat="1" ht="64.900000000000006" customHeight="1">
      <c r="B426" s="522" t="s">
        <v>569</v>
      </c>
      <c r="C426" s="540" t="s">
        <v>570</v>
      </c>
      <c r="D426" s="255" t="s">
        <v>466</v>
      </c>
      <c r="E426" s="228"/>
      <c r="F426" s="60">
        <v>838223</v>
      </c>
      <c r="G426" s="247"/>
      <c r="I426" s="433">
        <v>1</v>
      </c>
      <c r="J426" s="518">
        <f t="shared" si="111"/>
        <v>838223</v>
      </c>
      <c r="L426" s="374">
        <v>1</v>
      </c>
      <c r="M426" s="518">
        <f t="shared" si="117"/>
        <v>838223</v>
      </c>
      <c r="O426" s="374">
        <v>0</v>
      </c>
      <c r="P426" s="519">
        <f t="shared" si="118"/>
        <v>0</v>
      </c>
      <c r="R426" s="390">
        <f t="shared" si="113"/>
        <v>1</v>
      </c>
      <c r="S426" s="520">
        <f t="shared" si="119"/>
        <v>838223</v>
      </c>
      <c r="T426" s="477">
        <f t="shared" si="120"/>
        <v>1</v>
      </c>
      <c r="V426" s="492"/>
    </row>
    <row r="427" spans="2:22" s="284" customFormat="1" ht="64.900000000000006" customHeight="1">
      <c r="B427" s="522" t="s">
        <v>571</v>
      </c>
      <c r="C427" s="540" t="s">
        <v>572</v>
      </c>
      <c r="D427" s="255" t="s">
        <v>466</v>
      </c>
      <c r="E427" s="228"/>
      <c r="F427" s="60">
        <v>406338</v>
      </c>
      <c r="G427" s="247"/>
      <c r="I427" s="433">
        <v>4</v>
      </c>
      <c r="J427" s="518">
        <f t="shared" si="111"/>
        <v>1625352</v>
      </c>
      <c r="L427" s="374">
        <v>4</v>
      </c>
      <c r="M427" s="518">
        <f t="shared" si="117"/>
        <v>1625352</v>
      </c>
      <c r="O427" s="374">
        <v>0</v>
      </c>
      <c r="P427" s="519">
        <f t="shared" si="118"/>
        <v>0</v>
      </c>
      <c r="R427" s="390">
        <f t="shared" si="113"/>
        <v>4</v>
      </c>
      <c r="S427" s="520">
        <f t="shared" si="119"/>
        <v>1625352</v>
      </c>
      <c r="T427" s="477">
        <f t="shared" si="120"/>
        <v>1</v>
      </c>
      <c r="V427" s="492"/>
    </row>
    <row r="428" spans="2:22" s="284" customFormat="1" ht="64.900000000000006" customHeight="1">
      <c r="B428" s="522" t="s">
        <v>573</v>
      </c>
      <c r="C428" s="540" t="s">
        <v>574</v>
      </c>
      <c r="D428" s="255" t="s">
        <v>101</v>
      </c>
      <c r="E428" s="228"/>
      <c r="F428" s="60">
        <v>19466</v>
      </c>
      <c r="G428" s="247"/>
      <c r="I428" s="433">
        <v>60</v>
      </c>
      <c r="J428" s="518">
        <f t="shared" si="111"/>
        <v>1167960</v>
      </c>
      <c r="L428" s="374">
        <v>60</v>
      </c>
      <c r="M428" s="518">
        <f t="shared" si="117"/>
        <v>1167960</v>
      </c>
      <c r="O428" s="374">
        <v>0</v>
      </c>
      <c r="P428" s="519">
        <f t="shared" si="118"/>
        <v>0</v>
      </c>
      <c r="R428" s="390">
        <f t="shared" si="113"/>
        <v>60</v>
      </c>
      <c r="S428" s="520">
        <f t="shared" si="119"/>
        <v>1167960</v>
      </c>
      <c r="T428" s="477">
        <f t="shared" si="120"/>
        <v>1</v>
      </c>
      <c r="V428" s="492"/>
    </row>
    <row r="429" spans="2:22" s="284" customFormat="1" ht="64.900000000000006" customHeight="1">
      <c r="B429" s="522" t="s">
        <v>575</v>
      </c>
      <c r="C429" s="523" t="s">
        <v>576</v>
      </c>
      <c r="D429" s="255" t="s">
        <v>101</v>
      </c>
      <c r="E429" s="228"/>
      <c r="F429" s="60">
        <v>49548</v>
      </c>
      <c r="G429" s="247"/>
      <c r="I429" s="433">
        <v>4350.79</v>
      </c>
      <c r="J429" s="518">
        <f t="shared" si="111"/>
        <v>215572942.91999999</v>
      </c>
      <c r="L429" s="374">
        <v>567.57000000000005</v>
      </c>
      <c r="M429" s="518">
        <f t="shared" si="117"/>
        <v>28121958.360000003</v>
      </c>
      <c r="O429" s="374">
        <v>843</v>
      </c>
      <c r="P429" s="519">
        <f t="shared" si="118"/>
        <v>41768964</v>
      </c>
      <c r="R429" s="390">
        <f t="shared" si="113"/>
        <v>1410.5700000000002</v>
      </c>
      <c r="S429" s="520">
        <f t="shared" si="119"/>
        <v>69890922.360000014</v>
      </c>
      <c r="T429" s="477">
        <f t="shared" si="120"/>
        <v>0.32421008598438456</v>
      </c>
      <c r="V429" s="492"/>
    </row>
    <row r="430" spans="2:22" s="284" customFormat="1" ht="64.900000000000006" customHeight="1">
      <c r="B430" s="522" t="s">
        <v>577</v>
      </c>
      <c r="C430" s="523" t="s">
        <v>578</v>
      </c>
      <c r="D430" s="255" t="s">
        <v>3</v>
      </c>
      <c r="E430" s="228"/>
      <c r="F430" s="60">
        <v>82622</v>
      </c>
      <c r="G430" s="247"/>
      <c r="I430" s="433">
        <v>200</v>
      </c>
      <c r="J430" s="518">
        <f t="shared" si="111"/>
        <v>16524400</v>
      </c>
      <c r="L430" s="374"/>
      <c r="M430" s="518">
        <f t="shared" si="117"/>
        <v>0</v>
      </c>
      <c r="O430" s="374">
        <v>0</v>
      </c>
      <c r="P430" s="519">
        <f t="shared" si="118"/>
        <v>0</v>
      </c>
      <c r="R430" s="390">
        <f t="shared" si="113"/>
        <v>0</v>
      </c>
      <c r="S430" s="520">
        <f t="shared" si="119"/>
        <v>0</v>
      </c>
      <c r="T430" s="477">
        <f t="shared" si="120"/>
        <v>0</v>
      </c>
      <c r="V430" s="492"/>
    </row>
    <row r="431" spans="2:22" s="284" customFormat="1" ht="64.900000000000006" customHeight="1">
      <c r="B431" s="522" t="s">
        <v>579</v>
      </c>
      <c r="C431" s="540" t="s">
        <v>580</v>
      </c>
      <c r="D431" s="255" t="s">
        <v>3</v>
      </c>
      <c r="E431" s="228"/>
      <c r="F431" s="60">
        <v>83006</v>
      </c>
      <c r="G431" s="247"/>
      <c r="I431" s="433">
        <v>427</v>
      </c>
      <c r="J431" s="518">
        <f t="shared" si="111"/>
        <v>35443562</v>
      </c>
      <c r="L431" s="374"/>
      <c r="M431" s="518">
        <f t="shared" si="117"/>
        <v>0</v>
      </c>
      <c r="O431" s="374">
        <v>0</v>
      </c>
      <c r="P431" s="519">
        <f t="shared" si="118"/>
        <v>0</v>
      </c>
      <c r="R431" s="390">
        <f t="shared" si="113"/>
        <v>0</v>
      </c>
      <c r="S431" s="520">
        <f t="shared" si="119"/>
        <v>0</v>
      </c>
      <c r="T431" s="477">
        <f t="shared" si="120"/>
        <v>0</v>
      </c>
      <c r="V431" s="492"/>
    </row>
    <row r="432" spans="2:22" s="284" customFormat="1" ht="64.900000000000006" customHeight="1">
      <c r="B432" s="522" t="s">
        <v>581</v>
      </c>
      <c r="C432" s="540" t="s">
        <v>582</v>
      </c>
      <c r="D432" s="255" t="s">
        <v>3</v>
      </c>
      <c r="E432" s="228"/>
      <c r="F432" s="60">
        <v>23572</v>
      </c>
      <c r="G432" s="247"/>
      <c r="I432" s="433">
        <v>3500</v>
      </c>
      <c r="J432" s="518">
        <f t="shared" si="111"/>
        <v>82502000</v>
      </c>
      <c r="L432" s="374"/>
      <c r="M432" s="518">
        <f t="shared" si="117"/>
        <v>0</v>
      </c>
      <c r="O432" s="374">
        <v>0</v>
      </c>
      <c r="P432" s="519">
        <f t="shared" si="118"/>
        <v>0</v>
      </c>
      <c r="R432" s="390">
        <f t="shared" si="113"/>
        <v>0</v>
      </c>
      <c r="S432" s="520">
        <f t="shared" si="119"/>
        <v>0</v>
      </c>
      <c r="T432" s="477">
        <f t="shared" si="120"/>
        <v>0</v>
      </c>
      <c r="V432" s="492"/>
    </row>
    <row r="433" spans="2:22" s="284" customFormat="1" ht="64.900000000000006" customHeight="1">
      <c r="B433" s="525" t="s">
        <v>583</v>
      </c>
      <c r="C433" s="540" t="s">
        <v>584</v>
      </c>
      <c r="D433" s="255" t="s">
        <v>117</v>
      </c>
      <c r="E433" s="228"/>
      <c r="F433" s="60">
        <v>955249</v>
      </c>
      <c r="G433" s="247"/>
      <c r="I433" s="433">
        <v>35</v>
      </c>
      <c r="J433" s="518">
        <f t="shared" si="111"/>
        <v>33433715</v>
      </c>
      <c r="L433" s="374"/>
      <c r="M433" s="518">
        <f t="shared" si="117"/>
        <v>0</v>
      </c>
      <c r="O433" s="374">
        <v>35</v>
      </c>
      <c r="P433" s="519">
        <f t="shared" si="118"/>
        <v>33433715</v>
      </c>
      <c r="R433" s="390">
        <f t="shared" si="113"/>
        <v>35</v>
      </c>
      <c r="S433" s="520">
        <f t="shared" si="119"/>
        <v>33433715</v>
      </c>
      <c r="T433" s="477">
        <f t="shared" si="120"/>
        <v>1</v>
      </c>
      <c r="V433" s="492"/>
    </row>
    <row r="434" spans="2:22" s="284" customFormat="1" ht="64.900000000000006" customHeight="1">
      <c r="B434" s="423" t="s">
        <v>585</v>
      </c>
      <c r="C434" s="540" t="s">
        <v>586</v>
      </c>
      <c r="D434" s="255" t="s">
        <v>101</v>
      </c>
      <c r="E434" s="228"/>
      <c r="F434" s="60">
        <v>521294</v>
      </c>
      <c r="G434" s="247"/>
      <c r="I434" s="433">
        <v>548.52</v>
      </c>
      <c r="J434" s="518">
        <f t="shared" si="111"/>
        <v>285940184.88</v>
      </c>
      <c r="L434" s="374"/>
      <c r="M434" s="518">
        <f t="shared" si="117"/>
        <v>0</v>
      </c>
      <c r="O434" s="374">
        <v>0</v>
      </c>
      <c r="P434" s="519">
        <f t="shared" si="118"/>
        <v>0</v>
      </c>
      <c r="R434" s="390">
        <f t="shared" si="113"/>
        <v>0</v>
      </c>
      <c r="S434" s="520">
        <f t="shared" si="119"/>
        <v>0</v>
      </c>
      <c r="T434" s="477">
        <f t="shared" si="120"/>
        <v>0</v>
      </c>
      <c r="V434" s="492"/>
    </row>
    <row r="435" spans="2:22" s="284" customFormat="1" ht="64.900000000000006" customHeight="1">
      <c r="B435" s="525" t="s">
        <v>587</v>
      </c>
      <c r="C435" s="540" t="s">
        <v>588</v>
      </c>
      <c r="D435" s="255" t="s">
        <v>101</v>
      </c>
      <c r="E435" s="228"/>
      <c r="F435" s="60">
        <v>849490</v>
      </c>
      <c r="G435" s="247"/>
      <c r="I435" s="433">
        <v>367.82</v>
      </c>
      <c r="J435" s="518">
        <f t="shared" si="111"/>
        <v>312459411.80000001</v>
      </c>
      <c r="L435" s="374"/>
      <c r="M435" s="518">
        <f t="shared" si="117"/>
        <v>0</v>
      </c>
      <c r="O435" s="374">
        <v>0</v>
      </c>
      <c r="P435" s="519">
        <f t="shared" si="118"/>
        <v>0</v>
      </c>
      <c r="R435" s="390">
        <f t="shared" si="113"/>
        <v>0</v>
      </c>
      <c r="S435" s="520">
        <f t="shared" si="119"/>
        <v>0</v>
      </c>
      <c r="T435" s="477">
        <f t="shared" si="120"/>
        <v>0</v>
      </c>
      <c r="V435" s="492"/>
    </row>
    <row r="436" spans="2:22" s="284" customFormat="1" ht="60" customHeight="1" thickBot="1">
      <c r="B436" s="526" t="s">
        <v>589</v>
      </c>
      <c r="C436" s="542" t="s">
        <v>590</v>
      </c>
      <c r="D436" s="257" t="s">
        <v>3</v>
      </c>
      <c r="E436" s="235"/>
      <c r="F436" s="82">
        <v>66331</v>
      </c>
      <c r="G436" s="251"/>
      <c r="I436" s="435">
        <v>2633.86</v>
      </c>
      <c r="J436" s="97">
        <f t="shared" si="111"/>
        <v>174706567.66</v>
      </c>
      <c r="L436" s="375">
        <v>41.93</v>
      </c>
      <c r="M436" s="97">
        <f>+L436*F436</f>
        <v>2781258.83</v>
      </c>
      <c r="O436" s="375">
        <v>2351.86</v>
      </c>
      <c r="P436" s="544">
        <f>+O436*F436</f>
        <v>156001225.66</v>
      </c>
      <c r="R436" s="375">
        <f>+L436+O436</f>
        <v>2393.79</v>
      </c>
      <c r="S436" s="469">
        <f>+R436*F436</f>
        <v>158782484.49000001</v>
      </c>
      <c r="T436" s="345">
        <f>+S436/J436</f>
        <v>0.90885240673384315</v>
      </c>
      <c r="V436" s="492"/>
    </row>
    <row r="437" spans="2:22" ht="12" customHeight="1">
      <c r="B437" s="121"/>
      <c r="C437" s="122"/>
      <c r="D437" s="121"/>
      <c r="E437" s="30"/>
      <c r="F437" s="123"/>
      <c r="G437" s="112"/>
      <c r="I437" s="124"/>
      <c r="J437" s="116"/>
      <c r="L437" s="41"/>
      <c r="M437" s="119"/>
      <c r="O437" s="114"/>
      <c r="P437" s="120"/>
      <c r="R437" s="125"/>
      <c r="S437" s="120"/>
      <c r="T437" s="53"/>
    </row>
    <row r="438" spans="2:22" ht="8.4499999999999993" customHeight="1" thickBot="1">
      <c r="G438" s="126"/>
    </row>
    <row r="439" spans="2:22" ht="39" customHeight="1" thickBot="1">
      <c r="C439" s="735" t="s">
        <v>379</v>
      </c>
      <c r="D439" s="735"/>
      <c r="E439" s="735"/>
      <c r="F439" s="736"/>
      <c r="G439" s="184">
        <f>+G25+G29+G52+G73+G100+G110+G120+G136+G149+G159+G166+G276+G297</f>
        <v>24035028212.30444</v>
      </c>
      <c r="H439" s="176"/>
      <c r="I439" s="176"/>
      <c r="J439" s="184">
        <f>+J25+J29+J52+J73+J100+J110+J120+J136+J149+J159+J166+J276+J297+J372</f>
        <v>26624639041.384438</v>
      </c>
      <c r="K439" s="35"/>
      <c r="M439" s="489">
        <f>+ROUND((M25+M29+M52+M73+M100+M110+M120+M136+M149+M159+M166+M276+M297+M372),2)</f>
        <v>1539778778.01</v>
      </c>
      <c r="N439" s="176"/>
      <c r="O439" s="176"/>
      <c r="P439" s="483">
        <f>+ROUND((P25+P29+P52+P73+P100+P110+P120+P136+P149+P159+P166+P276+P297+P372),1)</f>
        <v>21405052504.599998</v>
      </c>
      <c r="Q439" s="176"/>
      <c r="R439" s="177"/>
      <c r="S439" s="184">
        <f>+ROUND((S25+S29+S52+S73+S100+S110+S120+S136+S149+S159+S166+S276+S297+S372),1)</f>
        <v>22944831282.599998</v>
      </c>
      <c r="T439" s="182">
        <f>+S439/J439</f>
        <v>0.86178938414659179</v>
      </c>
    </row>
    <row r="440" spans="2:22" ht="14.25" customHeight="1" thickBot="1">
      <c r="C440" s="176"/>
      <c r="D440" s="176"/>
      <c r="E440" s="176"/>
      <c r="F440" s="176"/>
      <c r="G440" s="185"/>
      <c r="H440" s="176"/>
      <c r="I440" s="176"/>
      <c r="J440" s="177"/>
      <c r="M440" s="178"/>
      <c r="N440" s="176"/>
      <c r="O440" s="176"/>
      <c r="P440" s="179"/>
      <c r="Q440" s="176"/>
      <c r="R440" s="177"/>
      <c r="S440" s="439"/>
      <c r="T440" s="45"/>
    </row>
    <row r="441" spans="2:22" ht="36" customHeight="1" thickBot="1">
      <c r="C441" s="735" t="s">
        <v>380</v>
      </c>
      <c r="D441" s="735"/>
      <c r="E441" s="735"/>
      <c r="F441" s="187">
        <v>0.28999999999999998</v>
      </c>
      <c r="G441" s="186">
        <f>+$F$441*G439</f>
        <v>6970158181.5682869</v>
      </c>
      <c r="H441" s="176"/>
      <c r="I441" s="176"/>
      <c r="J441" s="186">
        <f>+$F$441*J439</f>
        <v>7721145322.0014868</v>
      </c>
      <c r="M441" s="489">
        <f>+ROUND(($F$441*M439),2)</f>
        <v>446535845.62</v>
      </c>
      <c r="N441" s="176"/>
      <c r="O441" s="176"/>
      <c r="P441" s="184">
        <f>+ROUND(($F$441*P439),1)</f>
        <v>6207465226.3000002</v>
      </c>
      <c r="Q441" s="176"/>
      <c r="R441" s="177"/>
      <c r="S441" s="184">
        <f>+ROUND(($F$441*S439),1)</f>
        <v>6654001072</v>
      </c>
      <c r="T441" s="38"/>
    </row>
    <row r="442" spans="2:22" ht="12.6" customHeight="1" thickBot="1">
      <c r="C442" s="378"/>
      <c r="D442" s="378"/>
      <c r="E442" s="378"/>
      <c r="F442" s="436"/>
      <c r="G442" s="437"/>
      <c r="H442" s="176"/>
      <c r="I442" s="176"/>
      <c r="J442" s="437"/>
      <c r="M442" s="438"/>
      <c r="N442" s="176"/>
      <c r="O442" s="176"/>
      <c r="P442" s="439"/>
      <c r="Q442" s="176"/>
      <c r="R442" s="181"/>
      <c r="S442" s="439"/>
      <c r="T442" s="64"/>
    </row>
    <row r="443" spans="2:22" ht="41.25" customHeight="1" thickBot="1">
      <c r="C443" s="735" t="s">
        <v>381</v>
      </c>
      <c r="D443" s="735"/>
      <c r="E443" s="735"/>
      <c r="F443" s="188">
        <v>0.21</v>
      </c>
      <c r="G443" s="186">
        <f>+$F$443*G439</f>
        <v>5047355924.5839319</v>
      </c>
      <c r="H443" s="176"/>
      <c r="I443" s="176"/>
      <c r="J443" s="186">
        <f>+$F$443*J439</f>
        <v>5591174198.690732</v>
      </c>
      <c r="M443" s="489">
        <f>+ROUND(($F$443*M439),2)</f>
        <v>323353543.38</v>
      </c>
      <c r="N443" s="176"/>
      <c r="O443" s="176"/>
      <c r="P443" s="184">
        <f>+ROUND(($F$443*P439),1)</f>
        <v>4495061026</v>
      </c>
      <c r="Q443" s="176"/>
      <c r="R443" s="177"/>
      <c r="S443" s="184">
        <f>+ROUND(($F$443*S439),1)</f>
        <v>4818414569.3000002</v>
      </c>
      <c r="T443" s="38"/>
    </row>
    <row r="444" spans="2:22" ht="13.9" customHeight="1" thickBot="1">
      <c r="C444" s="378"/>
      <c r="D444" s="378"/>
      <c r="E444" s="378"/>
      <c r="F444" s="188"/>
      <c r="G444" s="437"/>
      <c r="H444" s="176"/>
      <c r="I444" s="176"/>
      <c r="J444" s="437"/>
      <c r="M444" s="490"/>
      <c r="N444" s="176"/>
      <c r="O444" s="176"/>
      <c r="P444" s="439"/>
      <c r="Q444" s="176"/>
      <c r="R444" s="181"/>
      <c r="S444" s="439"/>
      <c r="T444" s="64"/>
    </row>
    <row r="445" spans="2:22" ht="42" customHeight="1" thickBot="1">
      <c r="C445" s="735" t="s">
        <v>382</v>
      </c>
      <c r="D445" s="735"/>
      <c r="E445" s="735"/>
      <c r="F445" s="188">
        <v>0.03</v>
      </c>
      <c r="G445" s="186">
        <f>+$F$445*G439</f>
        <v>721050846.36913311</v>
      </c>
      <c r="H445" s="176"/>
      <c r="I445" s="176"/>
      <c r="J445" s="186">
        <f>+$F$445*J439</f>
        <v>798739171.24153304</v>
      </c>
      <c r="M445" s="489">
        <f>+ROUND(($F$445*M439),2)</f>
        <v>46193363.340000004</v>
      </c>
      <c r="N445" s="176"/>
      <c r="O445" s="176"/>
      <c r="P445" s="184">
        <f>+ROUND(($F$445*P439),1)</f>
        <v>642151575.10000002</v>
      </c>
      <c r="Q445" s="176"/>
      <c r="R445" s="177"/>
      <c r="S445" s="184">
        <f>+ROUND(($F$445*S439),1)</f>
        <v>688344938.5</v>
      </c>
      <c r="T445" s="38"/>
    </row>
    <row r="446" spans="2:22" ht="14.45" customHeight="1" thickBot="1">
      <c r="C446" s="378"/>
      <c r="D446" s="378"/>
      <c r="E446" s="378"/>
      <c r="F446" s="442"/>
      <c r="G446" s="437"/>
      <c r="H446" s="176"/>
      <c r="I446" s="176"/>
      <c r="J446" s="437"/>
      <c r="M446" s="490"/>
      <c r="N446" s="176"/>
      <c r="O446" s="176"/>
      <c r="P446" s="439"/>
      <c r="Q446" s="176"/>
      <c r="R446" s="177"/>
      <c r="S446" s="439"/>
      <c r="T446" s="64"/>
    </row>
    <row r="447" spans="2:22" ht="39" customHeight="1" thickBot="1">
      <c r="C447" s="735" t="s">
        <v>383</v>
      </c>
      <c r="D447" s="735"/>
      <c r="E447" s="735"/>
      <c r="F447" s="188">
        <v>0.05</v>
      </c>
      <c r="G447" s="186">
        <f>+$F$447*G439</f>
        <v>1201751410.615222</v>
      </c>
      <c r="H447" s="176"/>
      <c r="I447" s="176"/>
      <c r="J447" s="186">
        <f>+$F$447*J439</f>
        <v>1331231952.069222</v>
      </c>
      <c r="M447" s="489">
        <f>+ROUND(($F$447*M439),2)</f>
        <v>76988938.900000006</v>
      </c>
      <c r="N447" s="176"/>
      <c r="O447" s="176"/>
      <c r="P447" s="184">
        <f>+ROUND(($F$447*P439),1)</f>
        <v>1070252625.2</v>
      </c>
      <c r="Q447" s="176"/>
      <c r="R447" s="177"/>
      <c r="S447" s="184">
        <f>+ROUND(($F$447*S439),1)</f>
        <v>1147241564.0999999</v>
      </c>
      <c r="T447" s="38"/>
    </row>
    <row r="448" spans="2:22" ht="19.149999999999999" customHeight="1" thickBot="1">
      <c r="C448" s="378"/>
      <c r="D448" s="378"/>
      <c r="E448" s="378"/>
      <c r="F448" s="442"/>
      <c r="G448" s="437"/>
      <c r="H448" s="176"/>
      <c r="I448" s="176"/>
      <c r="J448" s="437"/>
      <c r="M448" s="440"/>
      <c r="N448" s="176"/>
      <c r="O448" s="176"/>
      <c r="P448" s="441"/>
      <c r="Q448" s="176"/>
      <c r="R448" s="177"/>
      <c r="S448" s="441"/>
      <c r="T448" s="53"/>
    </row>
    <row r="449" spans="3:22" ht="36" customHeight="1" thickBot="1">
      <c r="C449" s="735" t="s">
        <v>384</v>
      </c>
      <c r="D449" s="735"/>
      <c r="E449" s="735"/>
      <c r="F449" s="736"/>
      <c r="G449" s="186">
        <v>1603710214</v>
      </c>
      <c r="H449" s="176"/>
      <c r="I449" s="176"/>
      <c r="J449" s="186">
        <v>1603710214</v>
      </c>
      <c r="M449" s="443"/>
      <c r="N449" s="176"/>
      <c r="O449" s="176"/>
      <c r="P449" s="180"/>
      <c r="Q449" s="176"/>
      <c r="R449" s="177"/>
      <c r="S449" s="181"/>
      <c r="T449" s="51"/>
    </row>
    <row r="450" spans="3:22" ht="19.149999999999999" customHeight="1" thickBot="1">
      <c r="C450" s="378"/>
      <c r="D450" s="378"/>
      <c r="E450" s="378"/>
      <c r="F450" s="378"/>
      <c r="G450" s="437"/>
      <c r="H450" s="176"/>
      <c r="I450" s="176"/>
      <c r="J450" s="437"/>
      <c r="M450" s="443"/>
      <c r="N450" s="176"/>
      <c r="O450" s="176"/>
      <c r="P450" s="180"/>
      <c r="Q450" s="176"/>
      <c r="R450" s="177"/>
      <c r="S450" s="181"/>
      <c r="T450" s="51"/>
    </row>
    <row r="451" spans="3:22" ht="36" customHeight="1" thickBot="1">
      <c r="C451" s="735" t="s">
        <v>385</v>
      </c>
      <c r="D451" s="735"/>
      <c r="E451" s="735"/>
      <c r="F451" s="736"/>
      <c r="G451" s="186">
        <f>G439+G441</f>
        <v>31005186393.872726</v>
      </c>
      <c r="H451" s="176"/>
      <c r="I451" s="176"/>
      <c r="J451" s="186">
        <f>+J439+J441</f>
        <v>34345784363.385925</v>
      </c>
      <c r="M451" s="50"/>
      <c r="P451" s="46"/>
      <c r="S451" s="36"/>
      <c r="T451" s="46"/>
    </row>
    <row r="452" spans="3:22" ht="22.15" customHeight="1" thickBot="1">
      <c r="C452" s="378"/>
      <c r="D452" s="378"/>
      <c r="E452" s="378"/>
      <c r="F452" s="378"/>
      <c r="G452" s="437"/>
      <c r="H452" s="176"/>
      <c r="I452" s="176"/>
      <c r="J452" s="437"/>
      <c r="M452" s="50"/>
      <c r="P452" s="46"/>
      <c r="S452" s="36"/>
      <c r="T452" s="46"/>
    </row>
    <row r="453" spans="3:22" ht="36" customHeight="1" thickBot="1">
      <c r="C453" s="735" t="s">
        <v>386</v>
      </c>
      <c r="D453" s="735"/>
      <c r="E453" s="735"/>
      <c r="F453" s="736"/>
      <c r="G453" s="186">
        <f>+G451+G449</f>
        <v>32608896607.872726</v>
      </c>
      <c r="H453" s="176"/>
      <c r="I453" s="176"/>
      <c r="J453" s="186">
        <f>+J451+J449</f>
        <v>35949494577.385925</v>
      </c>
      <c r="M453" s="50"/>
      <c r="P453" s="46"/>
      <c r="S453" s="36"/>
      <c r="T453" s="46"/>
    </row>
    <row r="454" spans="3:22" ht="19.5" customHeight="1" thickBot="1">
      <c r="D454" s="193"/>
      <c r="E454" s="193"/>
      <c r="F454" s="193"/>
      <c r="G454" s="49"/>
      <c r="J454" s="48"/>
      <c r="M454" s="47"/>
      <c r="P454" s="46"/>
      <c r="S454" s="36"/>
      <c r="T454" s="46"/>
    </row>
    <row r="455" spans="3:22" ht="34.5" customHeight="1" thickBot="1">
      <c r="I455" s="737" t="s">
        <v>387</v>
      </c>
      <c r="J455" s="737"/>
      <c r="K455" s="737"/>
      <c r="L455" s="738"/>
      <c r="M455" s="506">
        <f>+M439+M441</f>
        <v>1986314623.6300001</v>
      </c>
      <c r="P455" s="483">
        <f>ROUND((+P439+P441),1)</f>
        <v>27612517730.900002</v>
      </c>
      <c r="Q455" s="40"/>
      <c r="R455" s="43"/>
      <c r="S455" s="483">
        <f>ROUND((+S439+S441),1)</f>
        <v>29598832354.599998</v>
      </c>
      <c r="T455" s="38"/>
    </row>
    <row r="456" spans="3:22" ht="12" customHeight="1" thickBot="1">
      <c r="I456" s="176"/>
      <c r="J456" s="189"/>
      <c r="K456" s="190"/>
      <c r="L456" s="466"/>
      <c r="M456" s="173"/>
      <c r="P456" s="174"/>
      <c r="Q456" s="40"/>
      <c r="R456" s="43"/>
      <c r="S456" s="175"/>
      <c r="T456" s="45"/>
    </row>
    <row r="457" spans="3:22" ht="36.6" customHeight="1" thickBot="1">
      <c r="C457" s="505"/>
      <c r="I457" s="737" t="s">
        <v>388</v>
      </c>
      <c r="J457" s="737"/>
      <c r="K457" s="737"/>
      <c r="L457" s="738"/>
      <c r="M457" s="506">
        <v>378723123</v>
      </c>
      <c r="N457" s="484"/>
      <c r="O457" s="484"/>
      <c r="P457" s="483">
        <f>+ROUND((P455*10%),1)</f>
        <v>2761251773.0999999</v>
      </c>
      <c r="Q457" s="40"/>
      <c r="R457" s="43"/>
      <c r="S457" s="506">
        <f>+ROUND((S455*10%),1)+140635403.5</f>
        <v>3100518639</v>
      </c>
      <c r="T457" s="38"/>
      <c r="V457" s="564">
        <f>+I18</f>
        <v>39456256.71272707</v>
      </c>
    </row>
    <row r="458" spans="3:22" ht="18" customHeight="1">
      <c r="C458" s="44"/>
      <c r="D458" s="44"/>
      <c r="I458" s="176"/>
      <c r="J458" s="189"/>
      <c r="K458" s="190"/>
      <c r="L458" s="458"/>
      <c r="M458" s="42"/>
      <c r="P458" s="41"/>
      <c r="Q458" s="40"/>
      <c r="R458" s="43"/>
      <c r="S458" s="42"/>
      <c r="T458" s="41"/>
    </row>
    <row r="459" spans="3:22" ht="37.9" customHeight="1" thickBot="1">
      <c r="C459" s="44"/>
      <c r="D459" s="44"/>
      <c r="I459" s="176"/>
      <c r="J459" s="189"/>
      <c r="K459" s="190"/>
      <c r="L459" s="458"/>
      <c r="M459" s="42"/>
      <c r="P459" s="41"/>
      <c r="Q459" s="40"/>
      <c r="R459" s="43"/>
      <c r="S459" s="42"/>
      <c r="T459" s="41"/>
    </row>
    <row r="460" spans="3:22" ht="40.5" customHeight="1" thickBot="1">
      <c r="C460" s="508"/>
      <c r="I460" s="737" t="s">
        <v>389</v>
      </c>
      <c r="J460" s="737"/>
      <c r="K460" s="737"/>
      <c r="L460" s="738"/>
      <c r="M460" s="506">
        <f>+ROUND((M455-M457),2)</f>
        <v>1607591500.6300001</v>
      </c>
      <c r="N460" s="484"/>
      <c r="O460" s="485" t="s">
        <v>390</v>
      </c>
      <c r="P460" s="483">
        <f>+ROUND((P455-P457),1)</f>
        <v>24851265957.799999</v>
      </c>
      <c r="Q460" s="40"/>
      <c r="R460" s="39" t="s">
        <v>391</v>
      </c>
      <c r="S460" s="483">
        <f>+ROUND((S455-S457),1)</f>
        <v>26498313715.599998</v>
      </c>
      <c r="T460" s="38"/>
    </row>
    <row r="461" spans="3:22" ht="33" customHeight="1">
      <c r="C461" s="507"/>
      <c r="S461" s="37"/>
    </row>
    <row r="462" spans="3:22" ht="115.9" customHeight="1">
      <c r="C462" s="507"/>
      <c r="S462" s="37"/>
    </row>
    <row r="463" spans="3:22" ht="253.15" customHeight="1">
      <c r="F463" s="727"/>
      <c r="G463" s="727"/>
      <c r="H463" s="727"/>
      <c r="K463" s="727"/>
      <c r="L463" s="727"/>
      <c r="M463" s="727"/>
      <c r="R463" s="727"/>
      <c r="S463" s="727"/>
      <c r="T463" s="727"/>
    </row>
    <row r="464" spans="3:22" ht="33" customHeight="1">
      <c r="C464" s="569" t="s">
        <v>528</v>
      </c>
      <c r="D464" s="570"/>
      <c r="E464" s="930" t="s">
        <v>529</v>
      </c>
      <c r="F464" s="930"/>
      <c r="G464" s="930"/>
      <c r="H464" s="930"/>
      <c r="I464" s="930"/>
      <c r="J464" s="930"/>
      <c r="K464" s="568"/>
      <c r="L464" s="568"/>
      <c r="M464" s="838" t="s">
        <v>520</v>
      </c>
      <c r="N464" s="838"/>
      <c r="O464" s="838"/>
      <c r="P464" s="838"/>
      <c r="Q464" s="838"/>
      <c r="R464" s="838"/>
      <c r="S464" s="81"/>
      <c r="T464" s="81"/>
      <c r="U464" s="81"/>
      <c r="V464" s="81"/>
    </row>
    <row r="465" spans="3:22" ht="33.6" customHeight="1">
      <c r="C465" s="502" t="s">
        <v>517</v>
      </c>
      <c r="D465" s="487"/>
      <c r="E465" s="732" t="s">
        <v>512</v>
      </c>
      <c r="F465" s="732"/>
      <c r="G465" s="732"/>
      <c r="H465" s="732"/>
      <c r="I465" s="732"/>
      <c r="J465" s="732"/>
      <c r="K465" s="496"/>
      <c r="L465" s="496"/>
      <c r="M465" s="729" t="s">
        <v>521</v>
      </c>
      <c r="N465" s="729"/>
      <c r="O465" s="729"/>
      <c r="P465" s="729"/>
      <c r="Q465" s="729"/>
      <c r="R465" s="729"/>
      <c r="S465" s="81"/>
      <c r="T465" s="81"/>
      <c r="U465" s="81"/>
      <c r="V465" s="81"/>
    </row>
    <row r="466" spans="3:22" ht="37.9" customHeight="1">
      <c r="C466" s="502" t="s">
        <v>7</v>
      </c>
      <c r="D466" s="487"/>
      <c r="E466" s="732" t="s">
        <v>72</v>
      </c>
      <c r="F466" s="732"/>
      <c r="G466" s="732"/>
      <c r="H466" s="732"/>
      <c r="I466" s="732"/>
      <c r="J466" s="732"/>
      <c r="K466" s="496"/>
      <c r="L466" s="496"/>
      <c r="M466" s="729" t="s">
        <v>72</v>
      </c>
      <c r="N466" s="729"/>
      <c r="O466" s="729"/>
      <c r="P466" s="729"/>
      <c r="Q466" s="729"/>
      <c r="R466" s="729"/>
      <c r="S466" s="33"/>
      <c r="T466" s="33"/>
    </row>
    <row r="467" spans="3:22" ht="20.100000000000001" customHeight="1">
      <c r="K467" s="444"/>
      <c r="L467" s="446"/>
      <c r="M467" s="445"/>
      <c r="N467" s="444"/>
      <c r="O467" s="444"/>
      <c r="P467" s="446"/>
    </row>
    <row r="468" spans="3:22" ht="20.100000000000001" customHeight="1"/>
    <row r="469" spans="3:22" ht="20.100000000000001" customHeight="1"/>
    <row r="470" spans="3:22" ht="20.100000000000001" customHeight="1"/>
    <row r="471" spans="3:22" ht="20.100000000000001" customHeight="1"/>
    <row r="472" spans="3:22" ht="20.100000000000001" customHeight="1"/>
    <row r="473" spans="3:22" ht="20.100000000000001" customHeight="1"/>
    <row r="474" spans="3:22" ht="20.100000000000001" customHeight="1"/>
    <row r="475" spans="3:22" ht="20.100000000000001" customHeight="1"/>
    <row r="476" spans="3:22" ht="20.100000000000001" customHeight="1"/>
    <row r="477" spans="3:22" ht="20.100000000000001" customHeight="1"/>
    <row r="478" spans="3:22" ht="20.100000000000001" customHeight="1"/>
    <row r="479" spans="3:22" ht="20.100000000000001" customHeight="1"/>
    <row r="480" spans="3:22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  <row r="573" ht="20.100000000000001" customHeight="1"/>
    <row r="574" ht="20.100000000000001" customHeight="1"/>
    <row r="575" ht="20.100000000000001" customHeight="1"/>
    <row r="576" ht="20.100000000000001" customHeight="1"/>
    <row r="577" ht="20.100000000000001" customHeight="1"/>
    <row r="578" ht="20.100000000000001" customHeight="1"/>
    <row r="579" ht="20.100000000000001" customHeight="1"/>
    <row r="580" ht="20.100000000000001" customHeight="1"/>
    <row r="581" ht="20.100000000000001" customHeight="1"/>
    <row r="582" ht="20.100000000000001" customHeight="1"/>
    <row r="583" ht="20.100000000000001" customHeight="1"/>
    <row r="584" ht="20.100000000000001" customHeight="1"/>
    <row r="585" ht="20.100000000000001" customHeight="1"/>
    <row r="586" ht="20.100000000000001" customHeight="1"/>
    <row r="587" ht="20.100000000000001" customHeight="1"/>
    <row r="588" ht="20.100000000000001" customHeight="1"/>
    <row r="589" ht="20.100000000000001" customHeight="1"/>
    <row r="590" ht="20.100000000000001" customHeight="1"/>
    <row r="591" ht="20.100000000000001" customHeight="1"/>
    <row r="592" ht="20.100000000000001" customHeight="1"/>
    <row r="593" ht="20.100000000000001" customHeight="1"/>
    <row r="594" ht="20.100000000000001" customHeight="1"/>
    <row r="595" ht="20.100000000000001" customHeight="1"/>
    <row r="596" ht="20.100000000000001" customHeight="1"/>
    <row r="597" ht="20.100000000000001" customHeight="1"/>
    <row r="598" ht="20.100000000000001" customHeight="1"/>
    <row r="599" ht="20.100000000000001" customHeight="1"/>
    <row r="600" ht="20.100000000000001" customHeight="1"/>
    <row r="601" ht="20.100000000000001" customHeight="1"/>
    <row r="602" ht="20.100000000000001" customHeight="1"/>
    <row r="603" ht="20.100000000000001" customHeight="1"/>
    <row r="604" ht="20.100000000000001" customHeight="1"/>
    <row r="605" ht="20.100000000000001" customHeight="1"/>
  </sheetData>
  <mergeCells count="102">
    <mergeCell ref="E466:J466"/>
    <mergeCell ref="M466:R466"/>
    <mergeCell ref="F463:H463"/>
    <mergeCell ref="K463:M463"/>
    <mergeCell ref="R463:T463"/>
    <mergeCell ref="E464:J464"/>
    <mergeCell ref="M464:R464"/>
    <mergeCell ref="E465:J465"/>
    <mergeCell ref="M465:R465"/>
    <mergeCell ref="C449:F449"/>
    <mergeCell ref="C451:F451"/>
    <mergeCell ref="C453:F453"/>
    <mergeCell ref="I455:L455"/>
    <mergeCell ref="I457:L457"/>
    <mergeCell ref="I460:L460"/>
    <mergeCell ref="B372:F372"/>
    <mergeCell ref="C439:F439"/>
    <mergeCell ref="C441:E441"/>
    <mergeCell ref="C443:E443"/>
    <mergeCell ref="C445:E445"/>
    <mergeCell ref="C447:E447"/>
    <mergeCell ref="B229:F229"/>
    <mergeCell ref="B233:F233"/>
    <mergeCell ref="B234:F234"/>
    <mergeCell ref="B252:F252"/>
    <mergeCell ref="B276:F276"/>
    <mergeCell ref="B297:F297"/>
    <mergeCell ref="B136:F136"/>
    <mergeCell ref="B149:F149"/>
    <mergeCell ref="B166:F166"/>
    <mergeCell ref="B167:F167"/>
    <mergeCell ref="B168:F168"/>
    <mergeCell ref="B188:F188"/>
    <mergeCell ref="O21:P21"/>
    <mergeCell ref="R21:T21"/>
    <mergeCell ref="B25:F25"/>
    <mergeCell ref="B29:F29"/>
    <mergeCell ref="B52:F52"/>
    <mergeCell ref="B73:F73"/>
    <mergeCell ref="C18:D18"/>
    <mergeCell ref="F18:H18"/>
    <mergeCell ref="I18:L18"/>
    <mergeCell ref="C19:D19"/>
    <mergeCell ref="B21:G21"/>
    <mergeCell ref="I21:K21"/>
    <mergeCell ref="L21:M21"/>
    <mergeCell ref="C16:D16"/>
    <mergeCell ref="E16:H16"/>
    <mergeCell ref="I16:L16"/>
    <mergeCell ref="M16:O16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</mergeCells>
  <dataValidations disablePrompts="1" count="1">
    <dataValidation type="whole" operator="greaterThan" allowBlank="1" showInputMessage="1" showErrorMessage="1" sqref="F127" xr:uid="{00000000-0002-0000-0500-000000000000}">
      <formula1>0</formula1>
    </dataValidation>
  </dataValidations>
  <printOptions horizontalCentered="1"/>
  <pageMargins left="0.27559055118110237" right="0.27559055118110237" top="0.59055118110236227" bottom="0.39370078740157483" header="0.31496062992125984" footer="0.31496062992125984"/>
  <pageSetup scale="25" orientation="landscape" r:id="rId1"/>
  <headerFooter>
    <oddFooter>&amp;L ING. WILMAR CAMPO&amp;R&amp;"-,Negrita"&amp;24&amp;P</oddFooter>
  </headerFooter>
  <rowBreaks count="17" manualBreakCount="17">
    <brk id="50" min="1" max="20" man="1"/>
    <brk id="71" min="1" max="20" man="1"/>
    <brk id="98" min="1" max="20" man="1"/>
    <brk id="127" min="1" max="20" man="1"/>
    <brk id="153" min="1" max="20" man="1"/>
    <brk id="179" min="1" max="20" man="1"/>
    <brk id="206" min="1" max="20" man="1"/>
    <brk id="235" min="1" max="20" man="1"/>
    <brk id="262" min="1" max="20" man="1"/>
    <brk id="288" min="1" max="20" man="1"/>
    <brk id="310" min="1" max="20" man="1"/>
    <brk id="333" min="1" max="20" man="1"/>
    <brk id="358" min="1" max="20" man="1"/>
    <brk id="385" min="1" max="20" man="1"/>
    <brk id="408" min="1" max="20" man="1"/>
    <brk id="431" min="1" max="20" man="1"/>
    <brk id="468" max="2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17"/>
  <sheetViews>
    <sheetView workbookViewId="0">
      <selection activeCell="M7" sqref="M7"/>
    </sheetView>
  </sheetViews>
  <sheetFormatPr baseColWidth="10" defaultRowHeight="12.75"/>
  <cols>
    <col min="1" max="1" width="11.5703125" style="553"/>
    <col min="2" max="2" width="18.7109375" customWidth="1"/>
    <col min="3" max="3" width="18.28515625" customWidth="1"/>
    <col min="4" max="4" width="16.7109375" customWidth="1"/>
    <col min="6" max="6" width="14" bestFit="1" customWidth="1"/>
  </cols>
  <sheetData>
    <row r="1" spans="1:6" ht="31.9" customHeight="1">
      <c r="A1" s="937" t="s">
        <v>624</v>
      </c>
      <c r="B1" s="937"/>
      <c r="C1" s="554">
        <v>3100518639</v>
      </c>
    </row>
    <row r="2" spans="1:6" ht="25.15" customHeight="1">
      <c r="A2" s="562" t="s">
        <v>604</v>
      </c>
      <c r="B2" s="562" t="s">
        <v>605</v>
      </c>
      <c r="C2" s="562" t="s">
        <v>623</v>
      </c>
      <c r="D2" s="561" t="s">
        <v>625</v>
      </c>
    </row>
    <row r="3" spans="1:6" ht="25.15" customHeight="1">
      <c r="A3" s="552" t="s">
        <v>601</v>
      </c>
      <c r="B3" s="556">
        <v>38739021</v>
      </c>
      <c r="C3" s="555">
        <f>+B3</f>
        <v>38739021</v>
      </c>
      <c r="D3" s="554">
        <f>+$C$1-C3</f>
        <v>3061779618</v>
      </c>
    </row>
    <row r="4" spans="1:6" ht="25.15" customHeight="1">
      <c r="A4" s="552" t="s">
        <v>602</v>
      </c>
      <c r="B4" s="556">
        <v>49560204</v>
      </c>
      <c r="C4" s="554">
        <f>+C3+B4</f>
        <v>88299225</v>
      </c>
      <c r="D4" s="554">
        <f t="shared" ref="D4:D23" si="0">+$C$1-C4</f>
        <v>3012219414</v>
      </c>
    </row>
    <row r="5" spans="1:6" ht="25.15" customHeight="1">
      <c r="A5" s="552" t="s">
        <v>603</v>
      </c>
      <c r="B5" s="556">
        <v>77685554</v>
      </c>
      <c r="C5" s="554">
        <f t="shared" ref="C5:C23" si="1">+C4+B5</f>
        <v>165984779</v>
      </c>
      <c r="D5" s="554">
        <f t="shared" si="0"/>
        <v>2934533860</v>
      </c>
    </row>
    <row r="6" spans="1:6" s="560" customFormat="1" ht="25.15" customHeight="1">
      <c r="A6" s="558" t="s">
        <v>606</v>
      </c>
      <c r="B6" s="559">
        <v>95728999</v>
      </c>
      <c r="C6" s="557">
        <f t="shared" si="1"/>
        <v>261713778</v>
      </c>
      <c r="D6" s="554">
        <f t="shared" si="0"/>
        <v>2838804861</v>
      </c>
    </row>
    <row r="7" spans="1:6" ht="25.15" customHeight="1">
      <c r="A7" s="552" t="s">
        <v>607</v>
      </c>
      <c r="B7" s="556">
        <v>130187203.20999999</v>
      </c>
      <c r="C7" s="554">
        <f t="shared" si="1"/>
        <v>391900981.20999998</v>
      </c>
      <c r="D7" s="554">
        <f t="shared" si="0"/>
        <v>2708617657.79</v>
      </c>
    </row>
    <row r="8" spans="1:6" ht="25.15" customHeight="1">
      <c r="A8" s="552" t="s">
        <v>608</v>
      </c>
      <c r="B8" s="556">
        <v>176510499</v>
      </c>
      <c r="C8" s="554">
        <f t="shared" si="1"/>
        <v>568411480.21000004</v>
      </c>
      <c r="D8" s="554">
        <f t="shared" si="0"/>
        <v>2532107158.79</v>
      </c>
    </row>
    <row r="9" spans="1:6" ht="25.15" customHeight="1">
      <c r="A9" s="552" t="s">
        <v>609</v>
      </c>
      <c r="B9" s="556">
        <v>223732258.19999999</v>
      </c>
      <c r="C9" s="554">
        <f t="shared" si="1"/>
        <v>792143738.41000009</v>
      </c>
      <c r="D9" s="554">
        <f t="shared" si="0"/>
        <v>2308374900.5900002</v>
      </c>
    </row>
    <row r="10" spans="1:6" ht="25.15" customHeight="1">
      <c r="A10" s="552" t="s">
        <v>610</v>
      </c>
      <c r="B10" s="557">
        <v>78139664</v>
      </c>
      <c r="C10" s="554">
        <f t="shared" si="1"/>
        <v>870283402.41000009</v>
      </c>
      <c r="D10" s="554">
        <f t="shared" si="0"/>
        <v>2230235236.5900002</v>
      </c>
      <c r="F10" s="554"/>
    </row>
    <row r="11" spans="1:6" ht="25.15" customHeight="1">
      <c r="A11" s="552" t="s">
        <v>611</v>
      </c>
      <c r="B11" s="554">
        <v>250268737</v>
      </c>
      <c r="C11" s="554">
        <f t="shared" si="1"/>
        <v>1120552139.4100001</v>
      </c>
      <c r="D11" s="554">
        <f t="shared" si="0"/>
        <v>1979966499.5899999</v>
      </c>
    </row>
    <row r="12" spans="1:6" ht="25.15" customHeight="1">
      <c r="A12" s="552" t="s">
        <v>612</v>
      </c>
      <c r="B12" s="554">
        <v>105050932</v>
      </c>
      <c r="C12" s="554">
        <f t="shared" si="1"/>
        <v>1225603071.4100001</v>
      </c>
      <c r="D12" s="554">
        <f t="shared" si="0"/>
        <v>1874915567.5899999</v>
      </c>
    </row>
    <row r="13" spans="1:6" ht="25.15" customHeight="1">
      <c r="A13" s="552" t="s">
        <v>613</v>
      </c>
      <c r="B13" s="554">
        <v>96983224</v>
      </c>
      <c r="C13" s="554">
        <f t="shared" si="1"/>
        <v>1322586295.4100001</v>
      </c>
      <c r="D13" s="554">
        <f t="shared" si="0"/>
        <v>1777932343.5899999</v>
      </c>
    </row>
    <row r="14" spans="1:6" ht="25.15" customHeight="1">
      <c r="A14" s="552" t="s">
        <v>614</v>
      </c>
      <c r="B14" s="554">
        <v>154385611</v>
      </c>
      <c r="C14" s="554">
        <f t="shared" si="1"/>
        <v>1476971906.4100001</v>
      </c>
      <c r="D14" s="554">
        <f t="shared" si="0"/>
        <v>1623546732.5899999</v>
      </c>
    </row>
    <row r="15" spans="1:6" ht="25.15" customHeight="1">
      <c r="A15" s="552" t="s">
        <v>615</v>
      </c>
      <c r="B15" s="554">
        <v>198846271.90000001</v>
      </c>
      <c r="C15" s="554">
        <f t="shared" si="1"/>
        <v>1675818178.3100002</v>
      </c>
      <c r="D15" s="554">
        <f t="shared" si="0"/>
        <v>1424700460.6899998</v>
      </c>
    </row>
    <row r="16" spans="1:6" ht="25.15" customHeight="1">
      <c r="A16" s="552" t="s">
        <v>616</v>
      </c>
      <c r="B16" s="554">
        <v>121289620</v>
      </c>
      <c r="C16" s="554">
        <f t="shared" si="1"/>
        <v>1797107798.3100002</v>
      </c>
      <c r="D16" s="554">
        <f t="shared" si="0"/>
        <v>1303410840.6899998</v>
      </c>
    </row>
    <row r="17" spans="1:6" ht="25.15" customHeight="1">
      <c r="A17" s="552" t="s">
        <v>617</v>
      </c>
      <c r="B17" s="554">
        <v>131032961.90000001</v>
      </c>
      <c r="C17" s="554">
        <f t="shared" si="1"/>
        <v>1928140760.2100003</v>
      </c>
      <c r="D17" s="554">
        <f t="shared" si="0"/>
        <v>1172377878.7899997</v>
      </c>
    </row>
    <row r="18" spans="1:6" ht="25.15" customHeight="1">
      <c r="A18" s="552" t="s">
        <v>618</v>
      </c>
      <c r="B18" s="554">
        <v>181183500.90000001</v>
      </c>
      <c r="C18" s="556">
        <f t="shared" si="1"/>
        <v>2109324261.1100004</v>
      </c>
      <c r="D18" s="554">
        <f t="shared" si="0"/>
        <v>991194377.88999963</v>
      </c>
    </row>
    <row r="19" spans="1:6" ht="25.15" customHeight="1">
      <c r="A19" s="552" t="s">
        <v>619</v>
      </c>
      <c r="B19" s="557">
        <v>71859260.75</v>
      </c>
      <c r="C19" s="554">
        <f t="shared" si="1"/>
        <v>2181183521.8600006</v>
      </c>
      <c r="D19" s="554">
        <f t="shared" si="0"/>
        <v>919335117.13999939</v>
      </c>
    </row>
    <row r="20" spans="1:6" ht="25.15" customHeight="1">
      <c r="A20" s="552" t="s">
        <v>620</v>
      </c>
      <c r="B20" s="554">
        <v>309267198.07999998</v>
      </c>
      <c r="C20" s="554">
        <f t="shared" si="1"/>
        <v>2490450719.9400005</v>
      </c>
      <c r="D20" s="554">
        <f t="shared" si="0"/>
        <v>610067919.05999947</v>
      </c>
    </row>
    <row r="21" spans="1:6" ht="25.15" customHeight="1">
      <c r="A21" s="552" t="s">
        <v>621</v>
      </c>
      <c r="B21" s="554">
        <v>110670278.33</v>
      </c>
      <c r="C21" s="556">
        <f t="shared" si="1"/>
        <v>2601120998.2700005</v>
      </c>
      <c r="D21" s="554">
        <f t="shared" si="0"/>
        <v>499397640.72999954</v>
      </c>
    </row>
    <row r="22" spans="1:6" ht="25.15" customHeight="1">
      <c r="A22" s="552" t="s">
        <v>622</v>
      </c>
      <c r="B22" s="554">
        <v>120674518.36</v>
      </c>
      <c r="C22" s="556">
        <f t="shared" si="1"/>
        <v>2721795516.6300006</v>
      </c>
      <c r="D22" s="563">
        <f t="shared" si="0"/>
        <v>378723122.36999941</v>
      </c>
    </row>
    <row r="23" spans="1:6" ht="25.15" customHeight="1">
      <c r="A23" s="552" t="s">
        <v>626</v>
      </c>
      <c r="B23" s="554" t="e">
        <f>+#REF!</f>
        <v>#REF!</v>
      </c>
      <c r="C23" s="554" t="e">
        <f t="shared" si="1"/>
        <v>#REF!</v>
      </c>
      <c r="D23" s="563" t="e">
        <f t="shared" si="0"/>
        <v>#REF!</v>
      </c>
      <c r="F23" s="554" t="e">
        <f>+B23+D23</f>
        <v>#REF!</v>
      </c>
    </row>
    <row r="24" spans="1:6" ht="25.15" customHeight="1">
      <c r="C24" s="554"/>
    </row>
    <row r="25" spans="1:6" ht="25.15" customHeight="1">
      <c r="C25" s="554"/>
    </row>
    <row r="26" spans="1:6" ht="25.15" customHeight="1">
      <c r="C26" s="554"/>
    </row>
    <row r="27" spans="1:6" ht="25.15" customHeight="1">
      <c r="C27" s="554"/>
    </row>
    <row r="28" spans="1:6" ht="25.15" customHeight="1"/>
    <row r="29" spans="1:6" ht="25.15" customHeight="1"/>
    <row r="30" spans="1:6" ht="25.15" customHeight="1"/>
    <row r="31" spans="1:6" ht="25.15" customHeight="1"/>
    <row r="32" spans="1:6" ht="25.15" customHeight="1"/>
    <row r="33" ht="25.15" customHeight="1"/>
    <row r="34" ht="25.15" customHeight="1"/>
    <row r="35" ht="25.15" customHeight="1"/>
    <row r="36" ht="25.15" customHeight="1"/>
    <row r="37" ht="25.15" customHeight="1"/>
    <row r="38" ht="25.15" customHeight="1"/>
    <row r="39" ht="25.15" customHeight="1"/>
    <row r="40" ht="25.15" customHeight="1"/>
    <row r="41" ht="25.15" customHeight="1"/>
    <row r="42" ht="25.15" customHeight="1"/>
    <row r="43" ht="25.15" customHeight="1"/>
    <row r="44" ht="25.15" customHeight="1"/>
    <row r="45" ht="25.15" customHeight="1"/>
    <row r="46" ht="25.15" customHeight="1"/>
    <row r="47" ht="25.15" customHeight="1"/>
    <row r="48" ht="25.15" customHeight="1"/>
    <row r="49" ht="25.15" customHeight="1"/>
    <row r="50" ht="25.15" customHeight="1"/>
    <row r="51" ht="25.15" customHeight="1"/>
    <row r="52" ht="25.15" customHeight="1"/>
    <row r="53" ht="25.15" customHeight="1"/>
    <row r="54" ht="25.15" customHeight="1"/>
    <row r="55" ht="25.15" customHeight="1"/>
    <row r="56" ht="25.15" customHeight="1"/>
    <row r="57" ht="25.15" customHeight="1"/>
    <row r="58" ht="25.15" customHeight="1"/>
    <row r="59" ht="25.15" customHeight="1"/>
    <row r="60" ht="25.15" customHeight="1"/>
    <row r="61" ht="25.15" customHeight="1"/>
    <row r="62" ht="25.15" customHeight="1"/>
    <row r="63" ht="25.15" customHeight="1"/>
    <row r="64" ht="25.15" customHeight="1"/>
    <row r="65" ht="25.15" customHeight="1"/>
    <row r="66" ht="25.15" customHeight="1"/>
    <row r="67" ht="25.15" customHeight="1"/>
    <row r="68" ht="25.15" customHeight="1"/>
    <row r="69" ht="25.15" customHeight="1"/>
    <row r="70" ht="25.15" customHeight="1"/>
    <row r="71" ht="25.15" customHeight="1"/>
    <row r="72" ht="25.15" customHeight="1"/>
    <row r="73" ht="25.15" customHeight="1"/>
    <row r="74" ht="25.15" customHeight="1"/>
    <row r="75" ht="25.15" customHeight="1"/>
    <row r="76" ht="25.15" customHeight="1"/>
    <row r="77" ht="25.15" customHeight="1"/>
    <row r="78" ht="25.15" customHeight="1"/>
    <row r="79" ht="25.15" customHeight="1"/>
    <row r="80" ht="25.15" customHeight="1"/>
    <row r="81" ht="25.15" customHeight="1"/>
    <row r="82" ht="25.15" customHeight="1"/>
    <row r="83" ht="25.15" customHeight="1"/>
    <row r="84" ht="25.15" customHeight="1"/>
    <row r="85" ht="25.15" customHeight="1"/>
    <row r="86" ht="25.15" customHeight="1"/>
    <row r="87" ht="25.15" customHeight="1"/>
    <row r="88" ht="25.15" customHeight="1"/>
    <row r="89" ht="25.15" customHeight="1"/>
    <row r="90" ht="25.15" customHeight="1"/>
    <row r="91" ht="25.15" customHeight="1"/>
    <row r="92" ht="25.15" customHeight="1"/>
    <row r="93" ht="25.15" customHeight="1"/>
    <row r="94" ht="25.15" customHeight="1"/>
    <row r="95" ht="25.15" customHeight="1"/>
    <row r="96" ht="25.15" customHeight="1"/>
    <row r="97" ht="25.15" customHeight="1"/>
    <row r="98" ht="25.15" customHeight="1"/>
    <row r="99" ht="25.15" customHeight="1"/>
    <row r="100" ht="25.15" customHeight="1"/>
    <row r="101" ht="25.15" customHeight="1"/>
    <row r="102" ht="25.15" customHeight="1"/>
    <row r="103" ht="25.15" customHeight="1"/>
    <row r="104" ht="25.15" customHeight="1"/>
    <row r="105" ht="25.15" customHeight="1"/>
    <row r="106" ht="25.15" customHeight="1"/>
    <row r="107" ht="25.15" customHeight="1"/>
    <row r="108" ht="25.15" customHeight="1"/>
    <row r="109" ht="25.15" customHeight="1"/>
    <row r="110" ht="25.15" customHeight="1"/>
    <row r="111" ht="25.15" customHeight="1"/>
    <row r="112" ht="25.15" customHeight="1"/>
    <row r="113" ht="25.15" customHeight="1"/>
    <row r="114" ht="25.15" customHeight="1"/>
    <row r="115" ht="25.15" customHeight="1"/>
    <row r="116" ht="25.15" customHeight="1"/>
    <row r="117" ht="25.15" customHeight="1"/>
    <row r="118" ht="25.15" customHeight="1"/>
    <row r="119" ht="25.15" customHeight="1"/>
    <row r="120" ht="25.15" customHeight="1"/>
    <row r="121" ht="25.15" customHeight="1"/>
    <row r="122" ht="25.15" customHeight="1"/>
    <row r="123" ht="25.15" customHeight="1"/>
    <row r="124" ht="25.15" customHeight="1"/>
    <row r="125" ht="25.15" customHeight="1"/>
    <row r="126" ht="25.15" customHeight="1"/>
    <row r="127" ht="25.15" customHeight="1"/>
    <row r="128" ht="25.15" customHeight="1"/>
    <row r="129" ht="25.15" customHeight="1"/>
    <row r="130" ht="25.15" customHeight="1"/>
    <row r="131" ht="25.15" customHeight="1"/>
    <row r="132" ht="25.15" customHeight="1"/>
    <row r="133" ht="25.15" customHeight="1"/>
    <row r="134" ht="25.15" customHeight="1"/>
    <row r="135" ht="25.15" customHeight="1"/>
    <row r="136" ht="25.15" customHeight="1"/>
    <row r="137" ht="25.15" customHeight="1"/>
    <row r="138" ht="25.15" customHeight="1"/>
    <row r="139" ht="25.15" customHeight="1"/>
    <row r="140" ht="25.15" customHeight="1"/>
    <row r="141" ht="25.15" customHeight="1"/>
    <row r="142" ht="25.15" customHeight="1"/>
    <row r="143" ht="25.15" customHeight="1"/>
    <row r="144" ht="25.15" customHeight="1"/>
    <row r="145" ht="25.15" customHeight="1"/>
    <row r="146" ht="25.15" customHeight="1"/>
    <row r="147" ht="25.15" customHeight="1"/>
    <row r="148" ht="25.15" customHeight="1"/>
    <row r="149" ht="25.15" customHeight="1"/>
    <row r="150" ht="25.15" customHeight="1"/>
    <row r="151" ht="25.15" customHeight="1"/>
    <row r="152" ht="25.15" customHeight="1"/>
    <row r="153" ht="25.15" customHeight="1"/>
    <row r="154" ht="25.15" customHeight="1"/>
    <row r="155" ht="25.15" customHeight="1"/>
    <row r="156" ht="25.15" customHeight="1"/>
    <row r="157" ht="25.15" customHeight="1"/>
    <row r="158" ht="25.15" customHeight="1"/>
    <row r="159" ht="25.15" customHeight="1"/>
    <row r="160" ht="25.15" customHeight="1"/>
    <row r="161" ht="25.15" customHeight="1"/>
    <row r="162" ht="25.15" customHeight="1"/>
    <row r="163" ht="25.15" customHeight="1"/>
    <row r="164" ht="25.15" customHeight="1"/>
    <row r="165" ht="25.15" customHeight="1"/>
    <row r="166" ht="25.15" customHeight="1"/>
    <row r="167" ht="25.15" customHeight="1"/>
    <row r="168" ht="25.15" customHeight="1"/>
    <row r="169" ht="25.15" customHeight="1"/>
    <row r="170" ht="25.15" customHeight="1"/>
    <row r="171" ht="25.15" customHeight="1"/>
    <row r="172" ht="25.15" customHeight="1"/>
    <row r="173" ht="25.15" customHeight="1"/>
    <row r="174" ht="25.15" customHeight="1"/>
    <row r="175" ht="25.15" customHeight="1"/>
    <row r="176" ht="25.15" customHeight="1"/>
    <row r="177" ht="25.15" customHeight="1"/>
    <row r="178" ht="25.15" customHeight="1"/>
    <row r="179" ht="25.15" customHeight="1"/>
    <row r="180" ht="25.15" customHeight="1"/>
    <row r="181" ht="25.15" customHeight="1"/>
    <row r="182" ht="25.15" customHeight="1"/>
    <row r="183" ht="25.15" customHeight="1"/>
    <row r="184" ht="25.15" customHeight="1"/>
    <row r="185" ht="25.15" customHeight="1"/>
    <row r="186" ht="25.15" customHeight="1"/>
    <row r="187" ht="25.15" customHeight="1"/>
    <row r="188" ht="25.15" customHeight="1"/>
    <row r="189" ht="25.15" customHeight="1"/>
    <row r="190" ht="25.15" customHeight="1"/>
    <row r="191" ht="25.15" customHeight="1"/>
    <row r="192" ht="25.15" customHeight="1"/>
    <row r="193" ht="25.15" customHeight="1"/>
    <row r="194" ht="25.15" customHeight="1"/>
    <row r="195" ht="25.15" customHeight="1"/>
    <row r="196" ht="25.15" customHeight="1"/>
    <row r="197" ht="25.15" customHeight="1"/>
    <row r="198" ht="25.15" customHeight="1"/>
    <row r="199" ht="25.15" customHeight="1"/>
    <row r="200" ht="25.15" customHeight="1"/>
    <row r="201" ht="25.15" customHeight="1"/>
    <row r="202" ht="25.15" customHeight="1"/>
    <row r="203" ht="25.15" customHeight="1"/>
    <row r="204" ht="25.15" customHeight="1"/>
    <row r="205" ht="25.15" customHeight="1"/>
    <row r="206" ht="25.15" customHeight="1"/>
    <row r="207" ht="25.15" customHeight="1"/>
    <row r="208" ht="25.15" customHeight="1"/>
    <row r="209" ht="25.15" customHeight="1"/>
    <row r="210" ht="25.15" customHeight="1"/>
    <row r="211" ht="25.15" customHeight="1"/>
    <row r="212" ht="25.15" customHeight="1"/>
    <row r="213" ht="25.15" customHeight="1"/>
    <row r="214" ht="25.15" customHeight="1"/>
    <row r="215" ht="25.15" customHeight="1"/>
    <row r="216" ht="25.15" customHeight="1"/>
    <row r="217" ht="25.15" customHeight="1"/>
  </sheetData>
  <mergeCells count="1"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X605"/>
  <sheetViews>
    <sheetView view="pageBreakPreview" topLeftCell="A448" zoomScale="40" zoomScaleNormal="100" zoomScaleSheetLayoutView="40" workbookViewId="0">
      <selection activeCell="C464" sqref="C464:R466"/>
    </sheetView>
  </sheetViews>
  <sheetFormatPr baseColWidth="10" defaultColWidth="11.42578125" defaultRowHeight="23.25"/>
  <cols>
    <col min="1" max="1" width="1.5703125" style="33" customWidth="1"/>
    <col min="2" max="2" width="24.7109375" style="33" customWidth="1"/>
    <col min="3" max="3" width="135" style="33" customWidth="1"/>
    <col min="4" max="4" width="20.5703125" style="33" customWidth="1"/>
    <col min="5" max="5" width="17.42578125" style="33" customWidth="1"/>
    <col min="6" max="6" width="24.42578125" style="33" customWidth="1"/>
    <col min="7" max="7" width="37.7109375" style="33" customWidth="1"/>
    <col min="8" max="8" width="1.85546875" style="33" customWidth="1"/>
    <col min="9" max="9" width="26.7109375" style="33" customWidth="1"/>
    <col min="10" max="10" width="37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41.42578125" style="34" customWidth="1"/>
    <col min="17" max="17" width="2" style="33" customWidth="1"/>
    <col min="18" max="18" width="20.5703125" style="36" customWidth="1"/>
    <col min="19" max="19" width="38.42578125" style="35" customWidth="1"/>
    <col min="20" max="20" width="16" style="34" customWidth="1"/>
    <col min="21" max="21" width="1" style="33" customWidth="1"/>
    <col min="22" max="22" width="35.42578125" style="492" customWidth="1"/>
    <col min="23" max="23" width="31.7109375" style="33" customWidth="1"/>
    <col min="24" max="24" width="35.5703125" style="33" customWidth="1"/>
    <col min="25" max="16384" width="11.42578125" style="33"/>
  </cols>
  <sheetData>
    <row r="1" spans="1:20" ht="9.6" customHeight="1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875" t="s">
        <v>628</v>
      </c>
      <c r="Q5" s="876"/>
      <c r="R5" s="876"/>
      <c r="S5" s="876"/>
      <c r="T5" s="877"/>
    </row>
    <row r="6" spans="1:20" ht="42" customHeight="1" thickBot="1">
      <c r="B6" s="928" t="s">
        <v>43</v>
      </c>
      <c r="C6" s="929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4.9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96" t="s">
        <v>629</v>
      </c>
      <c r="J8" s="897"/>
      <c r="K8" s="897"/>
      <c r="L8" s="898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+G453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867">
        <v>3340597969.5100002</v>
      </c>
      <c r="J11" s="868"/>
      <c r="K11" s="868"/>
      <c r="L11" s="869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+I10+I11</f>
        <v>35949494577.382729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10%*G451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867">
        <f>+P457</f>
        <v>3100518639.3900003</v>
      </c>
      <c r="J15" s="868"/>
      <c r="K15" s="868"/>
      <c r="L15" s="869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22:</v>
      </c>
      <c r="F16" s="771"/>
      <c r="G16" s="771"/>
      <c r="H16" s="771"/>
      <c r="I16" s="872">
        <f>+M457</f>
        <v>0</v>
      </c>
      <c r="J16" s="873"/>
      <c r="K16" s="873"/>
      <c r="L16" s="87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3100518639.3900003</v>
      </c>
      <c r="J17" s="783"/>
      <c r="K17" s="783"/>
      <c r="L17" s="784"/>
      <c r="M17" s="785" t="s">
        <v>77</v>
      </c>
      <c r="N17" s="785"/>
      <c r="O17" s="785"/>
      <c r="P17" s="788" t="s">
        <v>535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/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599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6.45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11635851342.369999</v>
      </c>
      <c r="K29" s="176"/>
      <c r="L29" s="449"/>
      <c r="M29" s="52">
        <f>SUM(M30:M49)</f>
        <v>192669522.43000001</v>
      </c>
      <c r="N29" s="176"/>
      <c r="O29" s="263"/>
      <c r="P29" s="405">
        <f>SUM(P30:P49)</f>
        <v>11391456524.151855</v>
      </c>
      <c r="Q29" s="176"/>
      <c r="R29" s="396"/>
      <c r="S29" s="405">
        <f>SUM(S30:S49)</f>
        <v>11584126046.581856</v>
      </c>
      <c r="T29" s="367"/>
      <c r="V29" s="495">
        <f>+J29-S29</f>
        <v>51725295.788143158</v>
      </c>
    </row>
    <row r="30" spans="1:22" ht="64.900000000000006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/>
      <c r="M30" s="491">
        <f>+(L30*F30)</f>
        <v>0</v>
      </c>
      <c r="N30" s="176"/>
      <c r="O30" s="218">
        <v>2409.6099999999997</v>
      </c>
      <c r="P30" s="219">
        <f t="shared" ref="P30:P49" si="1">+O30*F30</f>
        <v>2796578908.3399997</v>
      </c>
      <c r="Q30" s="176"/>
      <c r="R30" s="218">
        <f>+L30+O30</f>
        <v>2409.6099999999997</v>
      </c>
      <c r="S30" s="223">
        <f t="shared" ref="S30:S49" si="2">+R30*F30</f>
        <v>2796578908.3399997</v>
      </c>
      <c r="T30" s="597">
        <f>+S30/J30</f>
        <v>1.0000016600224266</v>
      </c>
    </row>
    <row r="31" spans="1:22" ht="64.900000000000006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597">
        <f>+S31/J31</f>
        <v>0.99993573264781477</v>
      </c>
    </row>
    <row r="32" spans="1:22" ht="64.900000000000006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597">
        <f t="shared" ref="T32:T48" si="6">+S32/J32</f>
        <v>0.99999999999999967</v>
      </c>
    </row>
    <row r="33" spans="2:20" ht="64.900000000000006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597">
        <f t="shared" si="6"/>
        <v>1</v>
      </c>
    </row>
    <row r="34" spans="2:20" ht="64.900000000000006" customHeight="1">
      <c r="B34" s="83">
        <v>2.5</v>
      </c>
      <c r="C34" s="165" t="s">
        <v>102</v>
      </c>
      <c r="D34" s="163" t="s">
        <v>4</v>
      </c>
      <c r="E34" s="228">
        <v>121.27620000000002</v>
      </c>
      <c r="F34" s="222">
        <v>824256</v>
      </c>
      <c r="G34" s="90">
        <f t="shared" si="0"/>
        <v>99962635.507200018</v>
      </c>
      <c r="H34" s="176"/>
      <c r="I34" s="517">
        <v>121.27620000000002</v>
      </c>
      <c r="J34" s="90">
        <f t="shared" si="4"/>
        <v>99962635.507200018</v>
      </c>
      <c r="K34" s="176"/>
      <c r="L34" s="347"/>
      <c r="M34" s="200">
        <f t="shared" si="3"/>
        <v>0</v>
      </c>
      <c r="N34" s="176"/>
      <c r="O34" s="218">
        <v>121.27619999999999</v>
      </c>
      <c r="P34" s="219">
        <f t="shared" si="1"/>
        <v>99962635.507199988</v>
      </c>
      <c r="Q34" s="176"/>
      <c r="R34" s="218">
        <f t="shared" si="5"/>
        <v>121.27619999999999</v>
      </c>
      <c r="S34" s="223">
        <f t="shared" si="2"/>
        <v>99962635.507199988</v>
      </c>
      <c r="T34" s="597">
        <f t="shared" si="6"/>
        <v>0.99999999999999967</v>
      </c>
    </row>
    <row r="35" spans="2:20" ht="64.900000000000006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597">
        <f t="shared" si="6"/>
        <v>0.9952051145444859</v>
      </c>
    </row>
    <row r="36" spans="2:20" ht="64.900000000000006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471">
        <f t="shared" si="3"/>
        <v>0</v>
      </c>
      <c r="N36" s="176"/>
      <c r="O36" s="218">
        <v>698826.23999999999</v>
      </c>
      <c r="P36" s="219">
        <f t="shared" si="1"/>
        <v>1229235356.1600001</v>
      </c>
      <c r="Q36" s="176"/>
      <c r="R36" s="218">
        <f t="shared" si="5"/>
        <v>698826.23999999999</v>
      </c>
      <c r="S36" s="223">
        <f t="shared" si="2"/>
        <v>1229235356.1600001</v>
      </c>
      <c r="T36" s="597">
        <f t="shared" si="6"/>
        <v>0.99999980096916175</v>
      </c>
    </row>
    <row r="37" spans="2:20" ht="64.900000000000006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662202.09025104484</v>
      </c>
      <c r="J37" s="90">
        <f t="shared" si="4"/>
        <v>2695824709.4120035</v>
      </c>
      <c r="K37" s="176"/>
      <c r="L37" s="328"/>
      <c r="M37" s="471">
        <f t="shared" si="3"/>
        <v>0</v>
      </c>
      <c r="N37" s="176"/>
      <c r="O37" s="218">
        <v>662200.88000000012</v>
      </c>
      <c r="P37" s="200">
        <f t="shared" si="1"/>
        <v>2695819782.4800005</v>
      </c>
      <c r="Q37" s="176"/>
      <c r="R37" s="218">
        <f t="shared" si="5"/>
        <v>662200.88000000012</v>
      </c>
      <c r="S37" s="202">
        <f t="shared" si="2"/>
        <v>2695819782.4800005</v>
      </c>
      <c r="T37" s="597">
        <f t="shared" si="6"/>
        <v>0.99999817238413691</v>
      </c>
    </row>
    <row r="38" spans="2:20" ht="64.900000000000006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347">
        <v>15149.49</v>
      </c>
      <c r="M38" s="471">
        <f t="shared" si="3"/>
        <v>119635522.53</v>
      </c>
      <c r="N38" s="176"/>
      <c r="O38" s="218">
        <v>15150.51</v>
      </c>
      <c r="P38" s="219">
        <f t="shared" si="1"/>
        <v>119643577.47</v>
      </c>
      <c r="Q38" s="176"/>
      <c r="R38" s="218">
        <f t="shared" si="5"/>
        <v>30300</v>
      </c>
      <c r="S38" s="223">
        <f t="shared" si="2"/>
        <v>239279100</v>
      </c>
      <c r="T38" s="597">
        <f t="shared" si="6"/>
        <v>1</v>
      </c>
    </row>
    <row r="39" spans="2:20" ht="64.900000000000006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347"/>
      <c r="M39" s="549">
        <f t="shared" si="3"/>
        <v>0</v>
      </c>
      <c r="N39" s="176"/>
      <c r="O39" s="218">
        <v>153.66999999999999</v>
      </c>
      <c r="P39" s="219">
        <f t="shared" si="1"/>
        <v>81101801.219999999</v>
      </c>
      <c r="Q39" s="176"/>
      <c r="R39" s="218">
        <f t="shared" si="5"/>
        <v>153.66999999999999</v>
      </c>
      <c r="S39" s="223">
        <f t="shared" si="2"/>
        <v>81101801.219999999</v>
      </c>
      <c r="T39" s="597">
        <f t="shared" si="6"/>
        <v>0.99954468583322487</v>
      </c>
    </row>
    <row r="40" spans="2:20" ht="64.900000000000006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15270.5805</v>
      </c>
      <c r="J40" s="90">
        <f t="shared" si="4"/>
        <v>591307418.12100005</v>
      </c>
      <c r="K40" s="176"/>
      <c r="L40" s="347">
        <v>1295.95</v>
      </c>
      <c r="M40" s="200">
        <f t="shared" si="3"/>
        <v>50181775.899999999</v>
      </c>
      <c r="N40" s="176"/>
      <c r="O40" s="218">
        <v>13974.600000000002</v>
      </c>
      <c r="P40" s="200">
        <f t="shared" si="1"/>
        <v>541124461.20000005</v>
      </c>
      <c r="Q40" s="176"/>
      <c r="R40" s="218">
        <f t="shared" si="5"/>
        <v>15270.550000000003</v>
      </c>
      <c r="S40" s="202">
        <f t="shared" si="2"/>
        <v>591306237.10000014</v>
      </c>
      <c r="T40" s="597">
        <f t="shared" si="6"/>
        <v>0.99999800269544448</v>
      </c>
    </row>
    <row r="41" spans="2:20" ht="64.900000000000006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597">
        <f t="shared" si="6"/>
        <v>0.87127615291600446</v>
      </c>
    </row>
    <row r="42" spans="2:20" ht="64.900000000000006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137.08000000000001</v>
      </c>
      <c r="J42" s="90">
        <f t="shared" si="4"/>
        <v>40047647.840000004</v>
      </c>
      <c r="K42" s="176"/>
      <c r="L42" s="347"/>
      <c r="M42" s="471">
        <f t="shared" si="3"/>
        <v>0</v>
      </c>
      <c r="N42" s="176"/>
      <c r="O42" s="218">
        <v>137.08000000000001</v>
      </c>
      <c r="P42" s="219">
        <f t="shared" si="1"/>
        <v>40047647.840000004</v>
      </c>
      <c r="Q42" s="176"/>
      <c r="R42" s="218">
        <f t="shared" si="5"/>
        <v>137.08000000000001</v>
      </c>
      <c r="S42" s="223">
        <f t="shared" si="2"/>
        <v>40047647.840000004</v>
      </c>
      <c r="T42" s="597">
        <f t="shared" si="6"/>
        <v>1</v>
      </c>
    </row>
    <row r="43" spans="2:20" ht="64.900000000000006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761.06999999999994</v>
      </c>
      <c r="J43" s="90">
        <f t="shared" si="4"/>
        <v>452920367.69999999</v>
      </c>
      <c r="K43" s="176"/>
      <c r="L43" s="347">
        <v>38.4</v>
      </c>
      <c r="M43" s="200">
        <f t="shared" si="3"/>
        <v>22852224</v>
      </c>
      <c r="N43" s="176"/>
      <c r="O43" s="276">
        <v>711.59999999999991</v>
      </c>
      <c r="P43" s="219">
        <f t="shared" si="1"/>
        <v>423480275.99999994</v>
      </c>
      <c r="Q43" s="176"/>
      <c r="R43" s="218">
        <f t="shared" si="5"/>
        <v>749.99999999999989</v>
      </c>
      <c r="S43" s="223">
        <f t="shared" si="2"/>
        <v>446332499.99999994</v>
      </c>
      <c r="T43" s="597">
        <f t="shared" si="6"/>
        <v>0.98545468879340914</v>
      </c>
    </row>
    <row r="44" spans="2:20" ht="64.900000000000006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597">
        <f t="shared" si="6"/>
        <v>1</v>
      </c>
    </row>
    <row r="45" spans="2:20" ht="64.900000000000006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40</v>
      </c>
      <c r="J45" s="90">
        <f t="shared" si="4"/>
        <v>85681200</v>
      </c>
      <c r="K45" s="176"/>
      <c r="L45" s="450"/>
      <c r="M45" s="200">
        <f t="shared" si="3"/>
        <v>0</v>
      </c>
      <c r="N45" s="176"/>
      <c r="O45" s="218">
        <v>40</v>
      </c>
      <c r="P45" s="219">
        <f t="shared" si="1"/>
        <v>85681200</v>
      </c>
      <c r="Q45" s="176"/>
      <c r="R45" s="218">
        <f t="shared" si="5"/>
        <v>40</v>
      </c>
      <c r="S45" s="223">
        <f t="shared" si="2"/>
        <v>85681200</v>
      </c>
      <c r="T45" s="597">
        <f t="shared" si="6"/>
        <v>1</v>
      </c>
    </row>
    <row r="46" spans="2:20" ht="64.900000000000006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/>
      <c r="M46" s="200">
        <f t="shared" si="3"/>
        <v>0</v>
      </c>
      <c r="N46" s="176"/>
      <c r="O46" s="218">
        <v>16</v>
      </c>
      <c r="P46" s="219">
        <f t="shared" si="1"/>
        <v>102893312</v>
      </c>
      <c r="Q46" s="176"/>
      <c r="R46" s="218">
        <f t="shared" si="5"/>
        <v>16</v>
      </c>
      <c r="S46" s="223">
        <f t="shared" si="2"/>
        <v>102893312</v>
      </c>
      <c r="T46" s="597">
        <f t="shared" si="6"/>
        <v>1</v>
      </c>
    </row>
    <row r="47" spans="2:20" ht="64.900000000000006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/>
      <c r="M47" s="200">
        <f t="shared" si="3"/>
        <v>0</v>
      </c>
      <c r="N47" s="176"/>
      <c r="O47" s="218">
        <v>240</v>
      </c>
      <c r="P47" s="219">
        <f t="shared" si="1"/>
        <v>50594160</v>
      </c>
      <c r="Q47" s="176"/>
      <c r="R47" s="218">
        <f t="shared" si="5"/>
        <v>240</v>
      </c>
      <c r="S47" s="223">
        <f t="shared" si="2"/>
        <v>50594160</v>
      </c>
      <c r="T47" s="597">
        <f t="shared" si="6"/>
        <v>1</v>
      </c>
    </row>
    <row r="48" spans="2:20" ht="64.900000000000006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/>
      <c r="M48" s="200">
        <f t="shared" si="3"/>
        <v>0</v>
      </c>
      <c r="N48" s="176"/>
      <c r="O48" s="218">
        <v>1320</v>
      </c>
      <c r="P48" s="219">
        <f t="shared" si="1"/>
        <v>278267880</v>
      </c>
      <c r="Q48" s="176"/>
      <c r="R48" s="218">
        <f t="shared" si="5"/>
        <v>1320</v>
      </c>
      <c r="S48" s="223">
        <f t="shared" si="2"/>
        <v>278267880</v>
      </c>
      <c r="T48" s="597">
        <f t="shared" si="6"/>
        <v>1</v>
      </c>
    </row>
    <row r="49" spans="2:20" ht="60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598">
        <f>+S49/J49</f>
        <v>0.78453566757219029</v>
      </c>
    </row>
    <row r="50" spans="2:20" ht="10.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5.6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6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8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+(L54)*F54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9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94.15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6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85.15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9.90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9.90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9.90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9.90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9.90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9.90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9.90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9.90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9.90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79.90000000000000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79.90000000000000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79.900000000000006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+J73-S73</f>
        <v>4883631.2318198681</v>
      </c>
    </row>
    <row r="74" spans="2:22" ht="60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60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60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60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60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60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60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60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60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60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60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60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60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60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60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60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60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60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60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60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60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60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60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4" ht="73.900000000000006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4" ht="20.45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4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4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3190380896.3671298</v>
      </c>
      <c r="K100" s="176"/>
      <c r="L100" s="452"/>
      <c r="M100" s="102">
        <f>SUM(M101:M107)</f>
        <v>30431437.509999998</v>
      </c>
      <c r="N100" s="176"/>
      <c r="O100" s="263"/>
      <c r="P100" s="405">
        <f>SUM(P101:P107)</f>
        <v>3135171315.9100003</v>
      </c>
      <c r="Q100" s="176"/>
      <c r="R100" s="191"/>
      <c r="S100" s="405">
        <f>SUM(S101:S107)</f>
        <v>3165602753.4200001</v>
      </c>
      <c r="T100" s="264"/>
      <c r="V100" s="495">
        <f>+J100-S100</f>
        <v>24778142.947129726</v>
      </c>
    </row>
    <row r="101" spans="2:24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3470.6699999999996</v>
      </c>
      <c r="J101" s="89">
        <f>+I101*F101</f>
        <v>309424113.17999995</v>
      </c>
      <c r="K101" s="176"/>
      <c r="L101" s="371"/>
      <c r="M101" s="199">
        <f t="shared" ref="M101:M107" si="21">+(L101)*F101</f>
        <v>0</v>
      </c>
      <c r="N101" s="176"/>
      <c r="O101" s="218">
        <v>3470.670000000001</v>
      </c>
      <c r="P101" s="199">
        <f t="shared" ref="P101:P107" si="22">+O101*F101</f>
        <v>309424113.18000007</v>
      </c>
      <c r="Q101" s="176"/>
      <c r="R101" s="244">
        <f>+L101+O101</f>
        <v>3470.670000000001</v>
      </c>
      <c r="S101" s="216">
        <f t="shared" ref="S101:S107" si="23">+R101*F101</f>
        <v>309424113.18000007</v>
      </c>
      <c r="T101" s="267">
        <f>+S101/J101</f>
        <v>1.0000000000000004</v>
      </c>
      <c r="V101" s="509">
        <v>3470.67</v>
      </c>
      <c r="W101" s="510">
        <f t="shared" ref="W101:W106" si="24">+V101-O101</f>
        <v>0</v>
      </c>
      <c r="X101" s="515">
        <f>+W101*F101</f>
        <v>0</v>
      </c>
    </row>
    <row r="102" spans="2:24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2906.91</v>
      </c>
      <c r="J102" s="90">
        <f>+I102*F102</f>
        <v>235174832.81999999</v>
      </c>
      <c r="K102" s="176"/>
      <c r="L102" s="347"/>
      <c r="M102" s="200">
        <f t="shared" si="21"/>
        <v>0</v>
      </c>
      <c r="N102" s="176"/>
      <c r="O102" s="218">
        <v>2906.9</v>
      </c>
      <c r="P102" s="200">
        <f t="shared" si="22"/>
        <v>235174023.80000001</v>
      </c>
      <c r="Q102" s="176"/>
      <c r="R102" s="218">
        <f t="shared" ref="R102:R107" si="25">+L102+O102</f>
        <v>2906.9</v>
      </c>
      <c r="S102" s="202">
        <f t="shared" si="23"/>
        <v>235174023.80000001</v>
      </c>
      <c r="T102" s="203">
        <f>+S102/J102</f>
        <v>0.99999655992101588</v>
      </c>
      <c r="V102" s="509">
        <v>2906.91</v>
      </c>
      <c r="W102" s="510">
        <f t="shared" si="24"/>
        <v>9.9999999997635314E-3</v>
      </c>
      <c r="X102" s="515">
        <f t="shared" ref="X102:X107" si="26">+W102*F102</f>
        <v>809.01999998086922</v>
      </c>
    </row>
    <row r="103" spans="2:24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50674.51</v>
      </c>
      <c r="J103" s="90">
        <f t="shared" ref="J103:J107" si="27">+I103*F103</f>
        <v>93291772.909999996</v>
      </c>
      <c r="K103" s="176"/>
      <c r="L103" s="347"/>
      <c r="M103" s="200">
        <f t="shared" si="21"/>
        <v>0</v>
      </c>
      <c r="N103" s="176"/>
      <c r="O103" s="218">
        <v>50674.11</v>
      </c>
      <c r="P103" s="200">
        <f t="shared" si="22"/>
        <v>93291036.510000005</v>
      </c>
      <c r="Q103" s="176"/>
      <c r="R103" s="218">
        <f t="shared" si="25"/>
        <v>50674.11</v>
      </c>
      <c r="S103" s="202">
        <f t="shared" si="23"/>
        <v>93291036.510000005</v>
      </c>
      <c r="T103" s="203">
        <f>+S103/J103</f>
        <v>0.99999210648509484</v>
      </c>
      <c r="V103" s="513">
        <v>50674.51</v>
      </c>
      <c r="W103" s="514">
        <f t="shared" si="24"/>
        <v>0.40000000000145519</v>
      </c>
      <c r="X103" s="515">
        <f t="shared" si="26"/>
        <v>736.40000000267901</v>
      </c>
    </row>
    <row r="104" spans="2:24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2770.6058149999999</v>
      </c>
      <c r="J104" s="90">
        <f t="shared" si="27"/>
        <v>199073569.01938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5"/>
        <v>2692.14</v>
      </c>
      <c r="S104" s="202">
        <f t="shared" si="23"/>
        <v>193435643.28</v>
      </c>
      <c r="T104" s="203">
        <f t="shared" ref="T104:T106" si="28">+S104/J104</f>
        <v>0.97167918490057736</v>
      </c>
      <c r="V104" s="509">
        <v>2770.61</v>
      </c>
      <c r="W104" s="514">
        <f t="shared" si="24"/>
        <v>78.470000000000255</v>
      </c>
      <c r="X104" s="515">
        <f t="shared" si="26"/>
        <v>5638226.4400000181</v>
      </c>
    </row>
    <row r="105" spans="2:24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3372.8682749999998</v>
      </c>
      <c r="J105" s="90">
        <f t="shared" si="27"/>
        <v>2207913301.4977498</v>
      </c>
      <c r="K105" s="176"/>
      <c r="L105" s="347"/>
      <c r="M105" s="200">
        <f t="shared" si="21"/>
        <v>0</v>
      </c>
      <c r="N105" s="176"/>
      <c r="O105" s="218">
        <v>3372.8700000000003</v>
      </c>
      <c r="P105" s="200">
        <f t="shared" si="22"/>
        <v>2207914430.7000003</v>
      </c>
      <c r="Q105" s="176"/>
      <c r="R105" s="218">
        <f>+L105+O105</f>
        <v>3372.8700000000003</v>
      </c>
      <c r="S105" s="202">
        <f t="shared" si="23"/>
        <v>2207914430.7000003</v>
      </c>
      <c r="T105" s="203">
        <f t="shared" si="28"/>
        <v>1.0000005114341446</v>
      </c>
      <c r="V105" s="509">
        <v>3372.87</v>
      </c>
      <c r="W105" s="510">
        <f t="shared" si="24"/>
        <v>0</v>
      </c>
      <c r="X105" s="515">
        <f t="shared" si="26"/>
        <v>0</v>
      </c>
    </row>
    <row r="106" spans="2:24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5758.72</v>
      </c>
      <c r="J106" s="90">
        <f t="shared" si="27"/>
        <v>94471801.600000009</v>
      </c>
      <c r="K106" s="176"/>
      <c r="L106" s="347">
        <v>1215.58</v>
      </c>
      <c r="M106" s="200">
        <f t="shared" si="21"/>
        <v>19941589.899999999</v>
      </c>
      <c r="N106" s="176"/>
      <c r="O106" s="218">
        <v>3854.7200000000003</v>
      </c>
      <c r="P106" s="200">
        <f t="shared" si="22"/>
        <v>63236681.600000001</v>
      </c>
      <c r="Q106" s="176"/>
      <c r="R106" s="218">
        <f t="shared" si="25"/>
        <v>5070.3</v>
      </c>
      <c r="S106" s="202">
        <f t="shared" si="23"/>
        <v>83178271.5</v>
      </c>
      <c r="T106" s="203">
        <f t="shared" si="28"/>
        <v>0.88045607357190481</v>
      </c>
      <c r="V106" s="509">
        <v>5758.72</v>
      </c>
      <c r="W106" s="511">
        <f t="shared" si="24"/>
        <v>1904</v>
      </c>
      <c r="X106" s="515">
        <f t="shared" si="26"/>
        <v>31235120</v>
      </c>
    </row>
    <row r="107" spans="2:24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7"/>
        <v>51031505.340000004</v>
      </c>
      <c r="K107" s="176"/>
      <c r="L107" s="210">
        <v>6685.69</v>
      </c>
      <c r="M107" s="208">
        <f t="shared" si="21"/>
        <v>10489847.609999999</v>
      </c>
      <c r="N107" s="176"/>
      <c r="O107" s="237">
        <v>20838.36</v>
      </c>
      <c r="P107" s="208">
        <f t="shared" si="22"/>
        <v>32695386.84</v>
      </c>
      <c r="Q107" s="176"/>
      <c r="R107" s="237">
        <f t="shared" si="25"/>
        <v>27524.05</v>
      </c>
      <c r="S107" s="259">
        <f t="shared" si="23"/>
        <v>43185234.449999996</v>
      </c>
      <c r="T107" s="213">
        <f>+S107/J107</f>
        <v>0.84624653265225414</v>
      </c>
      <c r="V107" s="509">
        <v>32524.880000000001</v>
      </c>
      <c r="W107" s="512">
        <f>+V107-R107</f>
        <v>5000.8300000000017</v>
      </c>
      <c r="X107" s="515">
        <f t="shared" si="26"/>
        <v>7846302.2700000023</v>
      </c>
    </row>
    <row r="108" spans="2:24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4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4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1611556550.4544334</v>
      </c>
      <c r="K110" s="176"/>
      <c r="L110" s="454"/>
      <c r="M110" s="547">
        <f>SUM(M111:M117)</f>
        <v>0</v>
      </c>
      <c r="N110" s="176"/>
      <c r="O110" s="270"/>
      <c r="P110" s="405">
        <f>SUM(P111:P117)</f>
        <v>494618813</v>
      </c>
      <c r="Q110" s="176"/>
      <c r="R110" s="478"/>
      <c r="S110" s="475">
        <f>SUM(S111:S117)</f>
        <v>494618813</v>
      </c>
      <c r="T110" s="476"/>
      <c r="V110" s="495">
        <f>+J110-S110</f>
        <v>1116937737.4544334</v>
      </c>
      <c r="X110" s="516">
        <f>SUM(X101:X109)</f>
        <v>44721194.130000003</v>
      </c>
    </row>
    <row r="111" spans="2:24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9">+E111*F111</f>
        <v>184947048</v>
      </c>
      <c r="H111" s="176"/>
      <c r="I111" s="382">
        <v>2429.7734000000005</v>
      </c>
      <c r="J111" s="273">
        <f>+I111*F111</f>
        <v>174584078.33680004</v>
      </c>
      <c r="K111" s="176"/>
      <c r="L111" s="254"/>
      <c r="M111" s="545">
        <f t="shared" ref="M111:M117" si="30">+(L111)*F111</f>
        <v>0</v>
      </c>
      <c r="N111" s="176"/>
      <c r="O111" s="244">
        <v>705.14</v>
      </c>
      <c r="P111" s="243">
        <f t="shared" ref="P111:P117" si="31">+O111*F111</f>
        <v>50665719.280000001</v>
      </c>
      <c r="Q111" s="176"/>
      <c r="R111" s="244">
        <f>+L111+O111</f>
        <v>705.14</v>
      </c>
      <c r="S111" s="473">
        <f t="shared" ref="S111:S117" si="32">+R111*F111</f>
        <v>50665719.280000001</v>
      </c>
      <c r="T111" s="372">
        <f>+S111/J111</f>
        <v>0.29020813216574015</v>
      </c>
    </row>
    <row r="112" spans="2:24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9"/>
        <v>36911250</v>
      </c>
      <c r="H112" s="176"/>
      <c r="I112" s="374">
        <v>383.64</v>
      </c>
      <c r="J112" s="275">
        <f>+I112*F112</f>
        <v>6293614.2000000002</v>
      </c>
      <c r="K112" s="176"/>
      <c r="L112" s="330"/>
      <c r="M112" s="217">
        <f t="shared" si="30"/>
        <v>0</v>
      </c>
      <c r="N112" s="176"/>
      <c r="O112" s="218">
        <v>10.59</v>
      </c>
      <c r="P112" s="219">
        <f t="shared" si="31"/>
        <v>173728.95</v>
      </c>
      <c r="Q112" s="176"/>
      <c r="R112" s="341">
        <f t="shared" ref="R112:R117" si="33">+L112+O112</f>
        <v>10.59</v>
      </c>
      <c r="S112" s="223">
        <f t="shared" si="32"/>
        <v>173728.95</v>
      </c>
      <c r="T112" s="477">
        <f>+S112/J112</f>
        <v>2.7604003753518926E-2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9"/>
        <v>200596500</v>
      </c>
      <c r="H113" s="176"/>
      <c r="I113" s="374">
        <v>372.64</v>
      </c>
      <c r="J113" s="275">
        <f t="shared" ref="J113:J117" si="34">+I113*F113</f>
        <v>33222346.559999999</v>
      </c>
      <c r="K113" s="176"/>
      <c r="L113" s="330"/>
      <c r="M113" s="217">
        <f t="shared" si="30"/>
        <v>0</v>
      </c>
      <c r="N113" s="176"/>
      <c r="O113" s="218">
        <v>0</v>
      </c>
      <c r="P113" s="219">
        <f t="shared" si="31"/>
        <v>0</v>
      </c>
      <c r="Q113" s="176"/>
      <c r="R113" s="341">
        <f t="shared" si="33"/>
        <v>0</v>
      </c>
      <c r="S113" s="223">
        <f t="shared" si="32"/>
        <v>0</v>
      </c>
      <c r="T113" s="477">
        <f t="shared" ref="T113:T116" si="35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9"/>
        <v>67675160</v>
      </c>
      <c r="H114" s="176"/>
      <c r="I114" s="374">
        <v>24367.53</v>
      </c>
      <c r="J114" s="275">
        <f t="shared" si="34"/>
        <v>44860622.729999997</v>
      </c>
      <c r="K114" s="176"/>
      <c r="L114" s="450"/>
      <c r="M114" s="546">
        <f t="shared" si="30"/>
        <v>0</v>
      </c>
      <c r="N114" s="176"/>
      <c r="O114" s="218">
        <v>6155.94</v>
      </c>
      <c r="P114" s="219">
        <f t="shared" si="31"/>
        <v>11333085.539999999</v>
      </c>
      <c r="Q114" s="176"/>
      <c r="R114" s="341">
        <f t="shared" si="33"/>
        <v>6155.94</v>
      </c>
      <c r="S114" s="223">
        <f t="shared" si="32"/>
        <v>11333085.539999999</v>
      </c>
      <c r="T114" s="477">
        <f t="shared" si="35"/>
        <v>0.25262880562781703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9"/>
        <v>1358503146</v>
      </c>
      <c r="H115" s="176"/>
      <c r="I115" s="374">
        <v>2555.29</v>
      </c>
      <c r="J115" s="275">
        <f t="shared" si="34"/>
        <v>1348628400.9100001</v>
      </c>
      <c r="K115" s="176"/>
      <c r="L115" s="330"/>
      <c r="M115" s="546">
        <f t="shared" si="30"/>
        <v>0</v>
      </c>
      <c r="N115" s="176"/>
      <c r="O115" s="276">
        <v>819.37</v>
      </c>
      <c r="P115" s="200">
        <f t="shared" si="31"/>
        <v>432446279.23000002</v>
      </c>
      <c r="Q115" s="176"/>
      <c r="R115" s="341">
        <f t="shared" si="33"/>
        <v>819.37</v>
      </c>
      <c r="S115" s="222">
        <f t="shared" si="32"/>
        <v>432446279.23000002</v>
      </c>
      <c r="T115" s="477">
        <f t="shared" si="35"/>
        <v>0.32065636385693991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9"/>
        <v>654610</v>
      </c>
      <c r="H116" s="176"/>
      <c r="I116" s="386">
        <v>1</v>
      </c>
      <c r="J116" s="275">
        <f t="shared" si="34"/>
        <v>654610</v>
      </c>
      <c r="K116" s="176"/>
      <c r="L116" s="330"/>
      <c r="M116" s="217">
        <f t="shared" si="30"/>
        <v>0</v>
      </c>
      <c r="N116" s="176"/>
      <c r="O116" s="218">
        <v>0</v>
      </c>
      <c r="P116" s="219">
        <f t="shared" si="31"/>
        <v>0</v>
      </c>
      <c r="Q116" s="176"/>
      <c r="R116" s="341">
        <f t="shared" si="33"/>
        <v>0</v>
      </c>
      <c r="S116" s="223">
        <f t="shared" si="32"/>
        <v>0</v>
      </c>
      <c r="T116" s="477">
        <f t="shared" si="35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9"/>
        <v>1569</v>
      </c>
      <c r="H117" s="176"/>
      <c r="I117" s="375">
        <v>2111.4580736986518</v>
      </c>
      <c r="J117" s="278">
        <f t="shared" si="34"/>
        <v>3312877.7176331845</v>
      </c>
      <c r="K117" s="176"/>
      <c r="L117" s="428"/>
      <c r="M117" s="236">
        <f t="shared" si="30"/>
        <v>0</v>
      </c>
      <c r="N117" s="176"/>
      <c r="O117" s="237">
        <v>0</v>
      </c>
      <c r="P117" s="211">
        <f t="shared" si="31"/>
        <v>0</v>
      </c>
      <c r="Q117" s="176"/>
      <c r="R117" s="344">
        <f t="shared" si="33"/>
        <v>0</v>
      </c>
      <c r="S117" s="238">
        <f t="shared" si="32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716998118.3755604</v>
      </c>
      <c r="K120" s="479"/>
      <c r="L120" s="455"/>
      <c r="M120" s="405">
        <f>SUM(M121:M133)</f>
        <v>357430617.33999997</v>
      </c>
      <c r="N120" s="176"/>
      <c r="O120" s="263"/>
      <c r="P120" s="405">
        <f>SUM(P121:P133)</f>
        <v>337946009</v>
      </c>
      <c r="Q120" s="176"/>
      <c r="R120" s="474"/>
      <c r="S120" s="475">
        <f>SUM(S121:S133)</f>
        <v>695376626.34000003</v>
      </c>
      <c r="T120" s="476"/>
      <c r="V120" s="495">
        <f>+J120-S120</f>
        <v>21621492.035560369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6">+E121*F121</f>
        <v>27340000</v>
      </c>
      <c r="H121" s="176"/>
      <c r="I121" s="401">
        <v>0</v>
      </c>
      <c r="J121" s="281">
        <f>+I121*F121</f>
        <v>0</v>
      </c>
      <c r="K121" s="266"/>
      <c r="L121" s="254"/>
      <c r="M121" s="242">
        <f t="shared" ref="M121:M133" si="37">+(L121)*F121</f>
        <v>0</v>
      </c>
      <c r="N121" s="176"/>
      <c r="O121" s="244">
        <v>0</v>
      </c>
      <c r="P121" s="219">
        <f t="shared" ref="P121:P133" si="38">+O121*F121</f>
        <v>0</v>
      </c>
      <c r="Q121" s="176"/>
      <c r="R121" s="244">
        <f>+L121+O121</f>
        <v>0</v>
      </c>
      <c r="S121" s="473">
        <f t="shared" ref="S121:S133" si="39">+R121*F121</f>
        <v>0</v>
      </c>
      <c r="T121" s="372"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6"/>
        <v>576295840</v>
      </c>
      <c r="H122" s="176"/>
      <c r="I122" s="385">
        <v>4230.0000000000009</v>
      </c>
      <c r="J122" s="105">
        <f>+I122*F122</f>
        <v>273681000.00000006</v>
      </c>
      <c r="K122" s="266"/>
      <c r="L122" s="330">
        <v>3058.14</v>
      </c>
      <c r="M122" s="200">
        <f t="shared" si="37"/>
        <v>197861658</v>
      </c>
      <c r="N122" s="176"/>
      <c r="O122" s="218">
        <v>1171.8600000000001</v>
      </c>
      <c r="P122" s="219">
        <f t="shared" si="38"/>
        <v>75819342.000000015</v>
      </c>
      <c r="Q122" s="176"/>
      <c r="R122" s="341">
        <f t="shared" ref="R122:R133" si="40">+L122+O122</f>
        <v>4230</v>
      </c>
      <c r="S122" s="223">
        <f t="shared" si="39"/>
        <v>273681000</v>
      </c>
      <c r="T122" s="477">
        <f>+S122/J122</f>
        <v>0.99999999999999978</v>
      </c>
    </row>
    <row r="123" spans="2:22" ht="99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6"/>
        <v>102466684</v>
      </c>
      <c r="H123" s="176"/>
      <c r="I123" s="385">
        <v>720.72</v>
      </c>
      <c r="J123" s="105">
        <f t="shared" ref="J123:J133" si="41">+I123*F123</f>
        <v>46630584</v>
      </c>
      <c r="K123" s="266"/>
      <c r="L123" s="330">
        <v>503.41</v>
      </c>
      <c r="M123" s="200">
        <f t="shared" si="37"/>
        <v>32570627</v>
      </c>
      <c r="N123" s="176"/>
      <c r="O123" s="218">
        <v>217.31</v>
      </c>
      <c r="P123" s="219">
        <f t="shared" si="38"/>
        <v>14059957</v>
      </c>
      <c r="Q123" s="176"/>
      <c r="R123" s="341">
        <f t="shared" si="40"/>
        <v>720.72</v>
      </c>
      <c r="S123" s="223">
        <f t="shared" si="39"/>
        <v>46630584</v>
      </c>
      <c r="T123" s="477">
        <f t="shared" ref="T123:T132" si="42">+S123/J123</f>
        <v>1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6"/>
        <v>38600043.180000007</v>
      </c>
      <c r="H124" s="176"/>
      <c r="I124" s="385">
        <v>183.2000000000001</v>
      </c>
      <c r="J124" s="105">
        <f t="shared" si="41"/>
        <v>12116664.800000006</v>
      </c>
      <c r="K124" s="266"/>
      <c r="L124" s="347">
        <v>183.2</v>
      </c>
      <c r="M124" s="546">
        <f t="shared" si="37"/>
        <v>12116664.799999999</v>
      </c>
      <c r="N124" s="176"/>
      <c r="O124" s="218">
        <v>0</v>
      </c>
      <c r="P124" s="219">
        <f t="shared" si="38"/>
        <v>0</v>
      </c>
      <c r="Q124" s="176"/>
      <c r="R124" s="341">
        <f t="shared" si="40"/>
        <v>183.2</v>
      </c>
      <c r="S124" s="223">
        <f t="shared" si="39"/>
        <v>12116664.799999999</v>
      </c>
      <c r="T124" s="477">
        <f t="shared" si="42"/>
        <v>0.99999999999999933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6"/>
        <v>8214463.7999999989</v>
      </c>
      <c r="H125" s="176"/>
      <c r="I125" s="385">
        <v>94.999999999999986</v>
      </c>
      <c r="J125" s="105">
        <f t="shared" si="41"/>
        <v>6283204.9999999991</v>
      </c>
      <c r="K125" s="266"/>
      <c r="L125" s="450">
        <v>95</v>
      </c>
      <c r="M125" s="546">
        <f t="shared" si="37"/>
        <v>6283205</v>
      </c>
      <c r="N125" s="176"/>
      <c r="O125" s="218">
        <v>0</v>
      </c>
      <c r="P125" s="219">
        <f t="shared" si="38"/>
        <v>0</v>
      </c>
      <c r="Q125" s="176"/>
      <c r="R125" s="341">
        <f t="shared" si="40"/>
        <v>95</v>
      </c>
      <c r="S125" s="223">
        <f t="shared" si="39"/>
        <v>6283205</v>
      </c>
      <c r="T125" s="477">
        <f t="shared" si="42"/>
        <v>1.0000000000000002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6"/>
        <v>87502400</v>
      </c>
      <c r="H126" s="176"/>
      <c r="I126" s="385">
        <v>797.70187981086121</v>
      </c>
      <c r="J126" s="105">
        <f t="shared" si="41"/>
        <v>87251036.209952384</v>
      </c>
      <c r="K126" s="266"/>
      <c r="L126" s="330">
        <v>87.36</v>
      </c>
      <c r="M126" s="200">
        <f t="shared" si="37"/>
        <v>9555262.0800000001</v>
      </c>
      <c r="N126" s="176"/>
      <c r="O126" s="218">
        <v>710.29000000000008</v>
      </c>
      <c r="P126" s="219">
        <f t="shared" si="38"/>
        <v>77690099.620000005</v>
      </c>
      <c r="Q126" s="176"/>
      <c r="R126" s="341">
        <f t="shared" si="40"/>
        <v>797.65000000000009</v>
      </c>
      <c r="S126" s="223">
        <f t="shared" si="39"/>
        <v>87245361.700000003</v>
      </c>
      <c r="T126" s="477">
        <f t="shared" si="42"/>
        <v>0.99993496340904509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6"/>
        <v>144160000</v>
      </c>
      <c r="H127" s="176"/>
      <c r="I127" s="385">
        <v>1050.75</v>
      </c>
      <c r="J127" s="105">
        <f t="shared" si="41"/>
        <v>75738060</v>
      </c>
      <c r="K127" s="266"/>
      <c r="L127" s="347">
        <v>417.5</v>
      </c>
      <c r="M127" s="217">
        <f t="shared" si="37"/>
        <v>30093400</v>
      </c>
      <c r="N127" s="176"/>
      <c r="O127" s="218">
        <v>354.25</v>
      </c>
      <c r="P127" s="219">
        <f t="shared" si="38"/>
        <v>25534340</v>
      </c>
      <c r="Q127" s="176"/>
      <c r="R127" s="341">
        <f t="shared" si="40"/>
        <v>771.75</v>
      </c>
      <c r="S127" s="223">
        <f t="shared" si="39"/>
        <v>55627740</v>
      </c>
      <c r="T127" s="477">
        <f t="shared" si="42"/>
        <v>0.73447537473233404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6"/>
        <v>13124000</v>
      </c>
      <c r="H128" s="176"/>
      <c r="I128" s="385">
        <v>0</v>
      </c>
      <c r="J128" s="105">
        <f t="shared" si="41"/>
        <v>0</v>
      </c>
      <c r="K128" s="266"/>
      <c r="L128" s="330"/>
      <c r="M128" s="217">
        <f t="shared" si="37"/>
        <v>0</v>
      </c>
      <c r="N128" s="176"/>
      <c r="O128" s="218">
        <v>0</v>
      </c>
      <c r="P128" s="219">
        <f t="shared" si="38"/>
        <v>0</v>
      </c>
      <c r="Q128" s="176"/>
      <c r="R128" s="341">
        <f t="shared" si="40"/>
        <v>0</v>
      </c>
      <c r="S128" s="223">
        <f t="shared" si="39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6"/>
        <v>7531200</v>
      </c>
      <c r="H129" s="176"/>
      <c r="I129" s="385">
        <v>21863.61</v>
      </c>
      <c r="J129" s="105">
        <f t="shared" si="41"/>
        <v>34304004.090000004</v>
      </c>
      <c r="K129" s="266"/>
      <c r="L129" s="347">
        <v>17208.849999999999</v>
      </c>
      <c r="M129" s="219">
        <f t="shared" si="37"/>
        <v>27000685.649999999</v>
      </c>
      <c r="N129" s="176"/>
      <c r="O129" s="218">
        <v>4654.76</v>
      </c>
      <c r="P129" s="219">
        <f t="shared" si="38"/>
        <v>7303318.4400000004</v>
      </c>
      <c r="Q129" s="176"/>
      <c r="R129" s="341">
        <f t="shared" si="40"/>
        <v>21863.61</v>
      </c>
      <c r="S129" s="223">
        <f t="shared" si="39"/>
        <v>34304004.090000004</v>
      </c>
      <c r="T129" s="477">
        <f t="shared" si="42"/>
        <v>1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6"/>
        <v>104844342</v>
      </c>
      <c r="H130" s="176"/>
      <c r="I130" s="385">
        <v>500.18</v>
      </c>
      <c r="J130" s="105">
        <f t="shared" si="41"/>
        <v>42496793.340000004</v>
      </c>
      <c r="K130" s="266"/>
      <c r="L130" s="347">
        <v>207.86</v>
      </c>
      <c r="M130" s="219">
        <f t="shared" si="37"/>
        <v>17660409.18</v>
      </c>
      <c r="N130" s="176"/>
      <c r="O130" s="218">
        <v>274.60000000000002</v>
      </c>
      <c r="P130" s="219">
        <f t="shared" si="38"/>
        <v>23330839.800000001</v>
      </c>
      <c r="Q130" s="176"/>
      <c r="R130" s="341">
        <f t="shared" si="40"/>
        <v>482.46000000000004</v>
      </c>
      <c r="S130" s="223">
        <f t="shared" si="39"/>
        <v>40991248.980000004</v>
      </c>
      <c r="T130" s="477">
        <f t="shared" si="42"/>
        <v>0.96457275380862895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6"/>
        <v>250922197.76249999</v>
      </c>
      <c r="H131" s="176"/>
      <c r="I131" s="374">
        <v>3226.2495861900525</v>
      </c>
      <c r="J131" s="105">
        <f t="shared" si="41"/>
        <v>45390105.42810785</v>
      </c>
      <c r="K131" s="266"/>
      <c r="L131" s="347">
        <v>75.599999999999994</v>
      </c>
      <c r="M131" s="219">
        <f t="shared" si="37"/>
        <v>1063616.3999999999</v>
      </c>
      <c r="N131" s="176"/>
      <c r="O131" s="218">
        <v>3150.65</v>
      </c>
      <c r="P131" s="219">
        <f t="shared" si="38"/>
        <v>44326494.850000001</v>
      </c>
      <c r="Q131" s="176"/>
      <c r="R131" s="341">
        <f t="shared" si="40"/>
        <v>3226.25</v>
      </c>
      <c r="S131" s="223">
        <f t="shared" si="39"/>
        <v>45390111.25</v>
      </c>
      <c r="T131" s="477">
        <f t="shared" si="42"/>
        <v>1.0000001282634638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6"/>
        <v>175551012.33749998</v>
      </c>
      <c r="H132" s="176"/>
      <c r="I132" s="385">
        <v>2042.3074999999994</v>
      </c>
      <c r="J132" s="105">
        <f t="shared" si="41"/>
        <v>33504054.53749999</v>
      </c>
      <c r="K132" s="266"/>
      <c r="L132" s="450"/>
      <c r="M132" s="217">
        <f t="shared" si="37"/>
        <v>0</v>
      </c>
      <c r="N132" s="176"/>
      <c r="O132" s="218">
        <v>2042.3100000000002</v>
      </c>
      <c r="P132" s="219">
        <f t="shared" si="38"/>
        <v>33504095.550000004</v>
      </c>
      <c r="Q132" s="176"/>
      <c r="R132" s="341">
        <f t="shared" si="40"/>
        <v>2042.3100000000002</v>
      </c>
      <c r="S132" s="223">
        <f t="shared" si="39"/>
        <v>33504095.550000004</v>
      </c>
      <c r="T132" s="477">
        <f t="shared" si="42"/>
        <v>1.0000012241055771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6"/>
        <v>14448483</v>
      </c>
      <c r="H133" s="176"/>
      <c r="I133" s="388">
        <v>1934.71</v>
      </c>
      <c r="J133" s="402">
        <f t="shared" si="41"/>
        <v>59602610.969999999</v>
      </c>
      <c r="K133" s="266"/>
      <c r="L133" s="210">
        <v>753.89</v>
      </c>
      <c r="M133" s="211">
        <f t="shared" si="37"/>
        <v>23225089.23</v>
      </c>
      <c r="N133" s="176"/>
      <c r="O133" s="237">
        <v>1180.82</v>
      </c>
      <c r="P133" s="211">
        <f t="shared" si="38"/>
        <v>36377521.739999995</v>
      </c>
      <c r="Q133" s="176"/>
      <c r="R133" s="344">
        <f t="shared" si="40"/>
        <v>1934.71</v>
      </c>
      <c r="S133" s="238">
        <f t="shared" si="39"/>
        <v>59602610.969999999</v>
      </c>
      <c r="T133" s="345">
        <f>+S133/J133</f>
        <v>1</v>
      </c>
    </row>
    <row r="134" spans="2:22" ht="9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10.15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400017639.03999364</v>
      </c>
      <c r="L136" s="455"/>
      <c r="M136" s="405">
        <f>SUM(M137:M146)</f>
        <v>147679087.81999999</v>
      </c>
      <c r="O136" s="263"/>
      <c r="P136" s="405">
        <f>SUM(P137:P146)</f>
        <v>241282643.42999998</v>
      </c>
      <c r="R136" s="474"/>
      <c r="S136" s="475">
        <f>SUM(S137:S146)</f>
        <v>388961731.25</v>
      </c>
      <c r="T136" s="476"/>
      <c r="V136" s="495">
        <f>+J136-S136</f>
        <v>11055907.789993644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3">+E137*F137</f>
        <v>2378900</v>
      </c>
      <c r="I137" s="371">
        <v>620.16999999999996</v>
      </c>
      <c r="J137" s="95">
        <f>+I137*F137</f>
        <v>14753224.129999999</v>
      </c>
      <c r="L137" s="382"/>
      <c r="M137" s="594">
        <f t="shared" ref="M137:M146" si="44">+(L137)*F137</f>
        <v>0</v>
      </c>
      <c r="O137" s="244">
        <v>620</v>
      </c>
      <c r="P137" s="219">
        <f t="shared" ref="P137:P146" si="45">+O137*F137</f>
        <v>14749180</v>
      </c>
      <c r="R137" s="244">
        <f>+L137+O137</f>
        <v>620</v>
      </c>
      <c r="S137" s="473">
        <f t="shared" ref="S137:S146" si="46">+R137*F137</f>
        <v>14749180</v>
      </c>
      <c r="T137" s="372">
        <f>+S137/J137</f>
        <v>0.99972588161310616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3"/>
        <v>150998293.59999999</v>
      </c>
      <c r="I138" s="374">
        <v>3750</v>
      </c>
      <c r="J138" s="96">
        <f>+I138*F138</f>
        <v>186903750</v>
      </c>
      <c r="L138" s="347">
        <v>400</v>
      </c>
      <c r="M138" s="595">
        <f t="shared" si="44"/>
        <v>19936400</v>
      </c>
      <c r="O138" s="218">
        <v>3165.8099999999995</v>
      </c>
      <c r="P138" s="219">
        <f t="shared" si="45"/>
        <v>157787136.20999998</v>
      </c>
      <c r="R138" s="341">
        <f t="shared" ref="R138:R146" si="47">+L138+O138</f>
        <v>3565.8099999999995</v>
      </c>
      <c r="S138" s="223">
        <f t="shared" si="46"/>
        <v>177723536.20999998</v>
      </c>
      <c r="T138" s="477">
        <f>+S138/J138</f>
        <v>0.95088266666666654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3"/>
        <v>4096700</v>
      </c>
      <c r="I139" s="374">
        <v>100</v>
      </c>
      <c r="J139" s="96">
        <f t="shared" ref="J139:J146" si="48">+I139*F139</f>
        <v>4096700</v>
      </c>
      <c r="L139" s="347"/>
      <c r="M139" s="595">
        <f t="shared" si="44"/>
        <v>0</v>
      </c>
      <c r="O139" s="218">
        <v>100</v>
      </c>
      <c r="P139" s="219">
        <f t="shared" si="45"/>
        <v>4096700</v>
      </c>
      <c r="R139" s="341">
        <f t="shared" si="47"/>
        <v>100</v>
      </c>
      <c r="S139" s="223">
        <f t="shared" si="46"/>
        <v>4096700</v>
      </c>
      <c r="T139" s="477">
        <f t="shared" ref="T139:T144" si="49">+S139/J139</f>
        <v>1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3"/>
        <v>305456832.24000007</v>
      </c>
      <c r="I140" s="374">
        <v>5915.1050340956754</v>
      </c>
      <c r="J140" s="96">
        <f t="shared" si="48"/>
        <v>161340404.90999365</v>
      </c>
      <c r="L140" s="330">
        <v>3559.72</v>
      </c>
      <c r="M140" s="595">
        <f t="shared" si="44"/>
        <v>97094922.719999999</v>
      </c>
      <c r="O140" s="218">
        <v>2355.3200000000002</v>
      </c>
      <c r="P140" s="219">
        <f t="shared" si="45"/>
        <v>64243708.320000008</v>
      </c>
      <c r="R140" s="341">
        <f t="shared" si="47"/>
        <v>5915.04</v>
      </c>
      <c r="S140" s="223">
        <f t="shared" si="46"/>
        <v>161338631.03999999</v>
      </c>
      <c r="T140" s="477">
        <f t="shared" si="49"/>
        <v>0.99998900541997127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3"/>
        <v>8301000</v>
      </c>
      <c r="I141" s="374">
        <v>300</v>
      </c>
      <c r="J141" s="96">
        <f t="shared" si="48"/>
        <v>8301000</v>
      </c>
      <c r="L141" s="330">
        <v>285.33</v>
      </c>
      <c r="M141" s="549">
        <f t="shared" si="44"/>
        <v>7895081.0999999996</v>
      </c>
      <c r="O141" s="218">
        <v>14.67</v>
      </c>
      <c r="P141" s="219">
        <f t="shared" si="45"/>
        <v>405918.9</v>
      </c>
      <c r="R141" s="341">
        <f t="shared" si="47"/>
        <v>300</v>
      </c>
      <c r="S141" s="223">
        <f t="shared" si="46"/>
        <v>8301000</v>
      </c>
      <c r="T141" s="477">
        <f t="shared" si="49"/>
        <v>1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3"/>
        <v>10120720</v>
      </c>
      <c r="I142" s="374">
        <v>0</v>
      </c>
      <c r="J142" s="96">
        <f t="shared" si="48"/>
        <v>0</v>
      </c>
      <c r="L142" s="330"/>
      <c r="M142" s="549">
        <f t="shared" si="44"/>
        <v>0</v>
      </c>
      <c r="O142" s="218">
        <v>0</v>
      </c>
      <c r="P142" s="219">
        <f t="shared" si="45"/>
        <v>0</v>
      </c>
      <c r="R142" s="341">
        <f t="shared" si="47"/>
        <v>0</v>
      </c>
      <c r="S142" s="223">
        <f t="shared" si="46"/>
        <v>0</v>
      </c>
      <c r="T142" s="477"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3"/>
        <v>26957379</v>
      </c>
      <c r="I143" s="374">
        <v>130</v>
      </c>
      <c r="J143" s="96">
        <f t="shared" si="48"/>
        <v>20256990</v>
      </c>
      <c r="L143" s="450">
        <v>118</v>
      </c>
      <c r="M143" s="549">
        <f t="shared" si="44"/>
        <v>18387114</v>
      </c>
      <c r="O143" s="218">
        <v>0</v>
      </c>
      <c r="P143" s="219">
        <f t="shared" si="45"/>
        <v>0</v>
      </c>
      <c r="R143" s="341">
        <f t="shared" si="47"/>
        <v>118</v>
      </c>
      <c r="S143" s="223">
        <f t="shared" si="46"/>
        <v>18387114</v>
      </c>
      <c r="T143" s="477">
        <f t="shared" si="49"/>
        <v>0.90769230769230769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3"/>
        <v>4365570</v>
      </c>
      <c r="I144" s="374">
        <v>30</v>
      </c>
      <c r="J144" s="96">
        <f t="shared" si="48"/>
        <v>4365570</v>
      </c>
      <c r="L144" s="450">
        <v>30</v>
      </c>
      <c r="M144" s="549">
        <f t="shared" si="44"/>
        <v>4365570</v>
      </c>
      <c r="O144" s="218">
        <v>0</v>
      </c>
      <c r="P144" s="219">
        <f t="shared" si="45"/>
        <v>0</v>
      </c>
      <c r="R144" s="341">
        <f t="shared" si="47"/>
        <v>30</v>
      </c>
      <c r="S144" s="223">
        <f t="shared" si="46"/>
        <v>4365570</v>
      </c>
      <c r="T144" s="477">
        <f t="shared" si="49"/>
        <v>1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3"/>
        <v>97403395.049999997</v>
      </c>
      <c r="I145" s="374">
        <v>0</v>
      </c>
      <c r="J145" s="96">
        <f t="shared" si="48"/>
        <v>0</v>
      </c>
      <c r="L145" s="330"/>
      <c r="M145" s="549">
        <f t="shared" si="44"/>
        <v>0</v>
      </c>
      <c r="O145" s="218">
        <v>0</v>
      </c>
      <c r="P145" s="219">
        <f t="shared" si="45"/>
        <v>0</v>
      </c>
      <c r="R145" s="341">
        <f t="shared" si="47"/>
        <v>0</v>
      </c>
      <c r="S145" s="223">
        <f t="shared" si="46"/>
        <v>0</v>
      </c>
      <c r="T145" s="477"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3"/>
        <v>7569600</v>
      </c>
      <c r="I146" s="375">
        <v>0</v>
      </c>
      <c r="J146" s="97">
        <f t="shared" si="48"/>
        <v>0</v>
      </c>
      <c r="L146" s="428"/>
      <c r="M146" s="596">
        <f t="shared" si="44"/>
        <v>0</v>
      </c>
      <c r="O146" s="237">
        <v>0</v>
      </c>
      <c r="P146" s="211">
        <f t="shared" si="45"/>
        <v>0</v>
      </c>
      <c r="R146" s="344">
        <f t="shared" si="47"/>
        <v>0</v>
      </c>
      <c r="S146" s="238">
        <f t="shared" si="46"/>
        <v>0</v>
      </c>
      <c r="T146" s="345"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120747396.59999999</v>
      </c>
      <c r="L149" s="455"/>
      <c r="M149" s="547">
        <f>SUM(M150:M157)</f>
        <v>25986657.199999999</v>
      </c>
      <c r="O149" s="263"/>
      <c r="P149" s="405">
        <f>SUM(P150:P157)</f>
        <v>94760739.400000006</v>
      </c>
      <c r="R149" s="474"/>
      <c r="S149" s="475">
        <f>SUM(S150:S157)</f>
        <v>120747396.59999999</v>
      </c>
      <c r="T149" s="476"/>
      <c r="V149" s="495">
        <f>+J149-S149</f>
        <v>0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50">+E150*F150</f>
        <v>11711040</v>
      </c>
      <c r="I150" s="371">
        <v>0</v>
      </c>
      <c r="J150" s="273">
        <f>+I150*F150</f>
        <v>0</v>
      </c>
      <c r="L150" s="254"/>
      <c r="M150" s="242">
        <f t="shared" ref="M150:M157" si="51">+(L150)*F150</f>
        <v>0</v>
      </c>
      <c r="O150" s="244">
        <v>0</v>
      </c>
      <c r="P150" s="219">
        <f t="shared" ref="P150:P157" si="52">+O150*F150</f>
        <v>0</v>
      </c>
      <c r="R150" s="244">
        <f>+L150+O150</f>
        <v>0</v>
      </c>
      <c r="S150" s="473">
        <f t="shared" ref="S150:S157" si="53">+R150*F150</f>
        <v>0</v>
      </c>
      <c r="T150" s="372"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50"/>
        <v>5090100</v>
      </c>
      <c r="I151" s="374">
        <v>611.55999999999995</v>
      </c>
      <c r="J151" s="403">
        <f>+I151*F151</f>
        <v>51881692.599999994</v>
      </c>
      <c r="L151" s="330">
        <v>306.32</v>
      </c>
      <c r="M151" s="546">
        <f t="shared" si="51"/>
        <v>25986657.199999999</v>
      </c>
      <c r="O151" s="218">
        <v>305.24</v>
      </c>
      <c r="P151" s="219">
        <f t="shared" si="52"/>
        <v>25895035.400000002</v>
      </c>
      <c r="R151" s="341">
        <f t="shared" ref="R151:R157" si="54">+L151+O151</f>
        <v>611.55999999999995</v>
      </c>
      <c r="S151" s="223">
        <f t="shared" si="53"/>
        <v>51881692.599999994</v>
      </c>
      <c r="T151" s="477">
        <f>+S151/J151</f>
        <v>1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50"/>
        <v>42501264</v>
      </c>
      <c r="I152" s="374">
        <v>43</v>
      </c>
      <c r="J152" s="403">
        <f t="shared" ref="J152:J157" si="55">+I152*F152</f>
        <v>38074049</v>
      </c>
      <c r="L152" s="347"/>
      <c r="M152" s="217">
        <f t="shared" si="51"/>
        <v>0</v>
      </c>
      <c r="O152" s="218">
        <v>43</v>
      </c>
      <c r="P152" s="200">
        <f t="shared" si="52"/>
        <v>38074049</v>
      </c>
      <c r="R152" s="341">
        <f t="shared" si="54"/>
        <v>43</v>
      </c>
      <c r="S152" s="222">
        <f t="shared" si="53"/>
        <v>38074049</v>
      </c>
      <c r="T152" s="477">
        <f t="shared" ref="T152:T156" si="56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50"/>
        <v>11393520</v>
      </c>
      <c r="I153" s="374">
        <v>25</v>
      </c>
      <c r="J153" s="403">
        <f t="shared" si="55"/>
        <v>7120950</v>
      </c>
      <c r="L153" s="347"/>
      <c r="M153" s="217">
        <f t="shared" si="51"/>
        <v>0</v>
      </c>
      <c r="O153" s="218">
        <v>25</v>
      </c>
      <c r="P153" s="200">
        <f t="shared" si="52"/>
        <v>7120950</v>
      </c>
      <c r="R153" s="341">
        <f t="shared" si="54"/>
        <v>25</v>
      </c>
      <c r="S153" s="222">
        <f t="shared" si="53"/>
        <v>7120950</v>
      </c>
      <c r="T153" s="477">
        <f t="shared" si="56"/>
        <v>1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50"/>
        <v>2813480</v>
      </c>
      <c r="I154" s="374">
        <v>0</v>
      </c>
      <c r="J154" s="403">
        <f t="shared" si="55"/>
        <v>0</v>
      </c>
      <c r="L154" s="347"/>
      <c r="M154" s="217">
        <f t="shared" si="51"/>
        <v>0</v>
      </c>
      <c r="O154" s="218">
        <v>0</v>
      </c>
      <c r="P154" s="200">
        <f t="shared" si="52"/>
        <v>0</v>
      </c>
      <c r="R154" s="341">
        <f t="shared" si="54"/>
        <v>0</v>
      </c>
      <c r="S154" s="222">
        <f t="shared" si="53"/>
        <v>0</v>
      </c>
      <c r="T154" s="477"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50"/>
        <v>14509760</v>
      </c>
      <c r="I155" s="374">
        <v>36</v>
      </c>
      <c r="J155" s="403">
        <f t="shared" si="55"/>
        <v>13058784</v>
      </c>
      <c r="L155" s="347"/>
      <c r="M155" s="217">
        <f t="shared" si="51"/>
        <v>0</v>
      </c>
      <c r="O155" s="218">
        <v>36</v>
      </c>
      <c r="P155" s="200">
        <f t="shared" si="52"/>
        <v>13058784</v>
      </c>
      <c r="R155" s="341">
        <f t="shared" si="54"/>
        <v>36</v>
      </c>
      <c r="S155" s="222">
        <f t="shared" si="53"/>
        <v>13058784</v>
      </c>
      <c r="T155" s="477">
        <f t="shared" si="56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50"/>
        <v>9080400</v>
      </c>
      <c r="I156" s="374">
        <v>40</v>
      </c>
      <c r="J156" s="403">
        <f t="shared" si="55"/>
        <v>9080400</v>
      </c>
      <c r="L156" s="347"/>
      <c r="M156" s="217">
        <f t="shared" si="51"/>
        <v>0</v>
      </c>
      <c r="O156" s="218">
        <v>40</v>
      </c>
      <c r="P156" s="200">
        <f t="shared" si="52"/>
        <v>9080400</v>
      </c>
      <c r="R156" s="341">
        <f t="shared" si="54"/>
        <v>40</v>
      </c>
      <c r="S156" s="222">
        <f t="shared" si="53"/>
        <v>9080400</v>
      </c>
      <c r="T156" s="477">
        <f t="shared" si="56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50"/>
        <v>3403380</v>
      </c>
      <c r="I157" s="375">
        <v>9</v>
      </c>
      <c r="J157" s="404">
        <f t="shared" si="55"/>
        <v>1531521</v>
      </c>
      <c r="L157" s="210"/>
      <c r="M157" s="236">
        <f t="shared" si="51"/>
        <v>0</v>
      </c>
      <c r="O157" s="237">
        <v>9</v>
      </c>
      <c r="P157" s="208">
        <f t="shared" si="52"/>
        <v>1531521</v>
      </c>
      <c r="R157" s="344">
        <f t="shared" si="54"/>
        <v>9</v>
      </c>
      <c r="S157" s="206">
        <f t="shared" si="53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577">
        <f>SUM(J160:J163)</f>
        <v>102559543.99999997</v>
      </c>
      <c r="L159" s="480"/>
      <c r="M159" s="578">
        <f>SUM(M160:M163)</f>
        <v>64633140</v>
      </c>
      <c r="O159" s="263"/>
      <c r="P159" s="547">
        <f>SUM(P160:P163)</f>
        <v>0</v>
      </c>
      <c r="R159" s="191"/>
      <c r="S159" s="579">
        <f>SUM(S160:S163)</f>
        <v>64633140</v>
      </c>
      <c r="T159" s="264"/>
      <c r="V159" s="495">
        <f>+J159-S159</f>
        <v>37926403.99999997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12089.999999999996</v>
      </c>
      <c r="J160" s="95">
        <f>+I160*F160</f>
        <v>64633139.999999978</v>
      </c>
      <c r="L160" s="382">
        <v>12090</v>
      </c>
      <c r="M160" s="575">
        <f>+(L160)*F160</f>
        <v>64633140</v>
      </c>
      <c r="O160" s="244">
        <v>0</v>
      </c>
      <c r="P160" s="576">
        <f>+O160*F160</f>
        <v>0</v>
      </c>
      <c r="R160" s="244">
        <f>+O160+L160</f>
        <v>12090</v>
      </c>
      <c r="S160" s="574">
        <f>+R160*F160</f>
        <v>64633140</v>
      </c>
      <c r="T160" s="246">
        <f>+S160/J160</f>
        <v>1.0000000000000004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1999.9999999999982</v>
      </c>
      <c r="J161" s="96">
        <f>+I161*F161</f>
        <v>5345999.9999999953</v>
      </c>
      <c r="L161" s="340"/>
      <c r="M161" s="96">
        <f t="shared" ref="M161:M163" si="57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55</v>
      </c>
      <c r="J162" s="96">
        <f t="shared" ref="J162:J163" si="58">+I162*F162</f>
        <v>14696440</v>
      </c>
      <c r="L162" s="340"/>
      <c r="M162" s="96">
        <f t="shared" si="57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1967</v>
      </c>
      <c r="J163" s="97">
        <f t="shared" si="58"/>
        <v>17883964</v>
      </c>
      <c r="L163" s="343"/>
      <c r="M163" s="97">
        <f t="shared" si="57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3713754523.3755002</v>
      </c>
      <c r="L166" s="455"/>
      <c r="M166" s="102">
        <f>+M167+M229+M233</f>
        <v>0</v>
      </c>
      <c r="O166" s="263"/>
      <c r="P166" s="405">
        <f>+P167+P229+P233</f>
        <v>3212958857.4100194</v>
      </c>
      <c r="R166" s="191"/>
      <c r="S166" s="405">
        <f>+S167+S229+S233</f>
        <v>3212958857.4100194</v>
      </c>
      <c r="T166" s="264">
        <f>+S166/J166</f>
        <v>0.86515111248917487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1952346563.2800002</v>
      </c>
      <c r="L167" s="456"/>
      <c r="M167" s="288">
        <f>+M168+M188</f>
        <v>0</v>
      </c>
      <c r="O167" s="322"/>
      <c r="P167" s="405">
        <f>+P168+P188</f>
        <v>1465978358.77</v>
      </c>
      <c r="R167" s="323"/>
      <c r="S167" s="405">
        <f>+S168+S188</f>
        <v>1465978358.77</v>
      </c>
      <c r="T167" s="289">
        <f>+S167/J167</f>
        <v>0.75088019019897412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938138966.32999992</v>
      </c>
      <c r="R168" s="192"/>
      <c r="S168" s="405">
        <f>SUM(S169:S185)</f>
        <v>938138966.32999992</v>
      </c>
      <c r="T168" s="264">
        <f>+S168/J168</f>
        <v>0.99973430196057944</v>
      </c>
      <c r="V168" s="495">
        <f>+J168-S168</f>
        <v>249327.93000006676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9">+E169*F169</f>
        <v>29969474.25</v>
      </c>
      <c r="I169" s="371">
        <v>2100</v>
      </c>
      <c r="J169" s="95">
        <f>+I169*F169</f>
        <v>34450500</v>
      </c>
      <c r="L169" s="371"/>
      <c r="M169" s="545">
        <f t="shared" ref="M169:M185" si="60">+(L169)*F169</f>
        <v>0</v>
      </c>
      <c r="O169" s="244">
        <v>2090.04</v>
      </c>
      <c r="P169" s="199">
        <f t="shared" ref="P169:P185" si="61">+O169*F169</f>
        <v>34287106.200000003</v>
      </c>
      <c r="R169" s="244">
        <f>+L169+O169</f>
        <v>2090.04</v>
      </c>
      <c r="S169" s="216">
        <f t="shared" ref="S169:S185" si="62">+R169*F169</f>
        <v>34287106.200000003</v>
      </c>
      <c r="T169" s="246">
        <f>+S169/J169</f>
        <v>0.99525714285714295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9"/>
        <v>17197965.899999999</v>
      </c>
      <c r="I170" s="374">
        <v>11549.999999999998</v>
      </c>
      <c r="J170" s="96">
        <f>+I170*F170</f>
        <v>18121949.999999996</v>
      </c>
      <c r="L170" s="347"/>
      <c r="M170" s="217">
        <f t="shared" si="60"/>
        <v>0</v>
      </c>
      <c r="O170" s="218">
        <v>11495.23</v>
      </c>
      <c r="P170" s="200">
        <f t="shared" si="61"/>
        <v>18036015.870000001</v>
      </c>
      <c r="R170" s="218">
        <f>+L170+O170</f>
        <v>11495.23</v>
      </c>
      <c r="S170" s="202">
        <f t="shared" si="62"/>
        <v>18036015.870000001</v>
      </c>
      <c r="T170" s="203">
        <f>+S170/J170</f>
        <v>0.99525800865800895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9"/>
        <v>113668787.54000001</v>
      </c>
      <c r="I171" s="374">
        <v>400</v>
      </c>
      <c r="J171" s="96">
        <f t="shared" ref="J171:J185" si="63">+I171*F171</f>
        <v>30707600</v>
      </c>
      <c r="L171" s="330"/>
      <c r="M171" s="200">
        <f t="shared" si="60"/>
        <v>0</v>
      </c>
      <c r="O171" s="218">
        <v>400</v>
      </c>
      <c r="P171" s="200">
        <f t="shared" si="61"/>
        <v>30707600</v>
      </c>
      <c r="R171" s="218">
        <f t="shared" ref="R171:R184" si="64">+L171+O171</f>
        <v>400</v>
      </c>
      <c r="S171" s="202">
        <f t="shared" si="62"/>
        <v>30707600</v>
      </c>
      <c r="T171" s="203">
        <f t="shared" ref="T171:T184" si="65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9"/>
        <v>283951075.18000001</v>
      </c>
      <c r="I172" s="374">
        <v>170</v>
      </c>
      <c r="J172" s="96">
        <f t="shared" si="63"/>
        <v>234067220</v>
      </c>
      <c r="L172" s="330"/>
      <c r="M172" s="217">
        <f t="shared" si="60"/>
        <v>0</v>
      </c>
      <c r="O172" s="218">
        <v>170</v>
      </c>
      <c r="P172" s="200">
        <f t="shared" si="61"/>
        <v>234067220</v>
      </c>
      <c r="R172" s="218">
        <f t="shared" si="64"/>
        <v>170</v>
      </c>
      <c r="S172" s="202">
        <f t="shared" si="62"/>
        <v>234067220</v>
      </c>
      <c r="T172" s="203">
        <f t="shared" si="65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9"/>
        <v>459235573.25999993</v>
      </c>
      <c r="I173" s="374">
        <v>499.73999999999995</v>
      </c>
      <c r="J173" s="96">
        <f t="shared" si="63"/>
        <v>459235573.25999993</v>
      </c>
      <c r="L173" s="328"/>
      <c r="M173" s="291">
        <f t="shared" si="60"/>
        <v>0</v>
      </c>
      <c r="O173" s="218">
        <v>499.74</v>
      </c>
      <c r="P173" s="200">
        <f t="shared" si="61"/>
        <v>459235573.25999999</v>
      </c>
      <c r="R173" s="218">
        <f t="shared" si="64"/>
        <v>499.74</v>
      </c>
      <c r="S173" s="202">
        <f t="shared" si="62"/>
        <v>459235573.25999999</v>
      </c>
      <c r="T173" s="203">
        <f t="shared" si="65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9"/>
        <v>11713860</v>
      </c>
      <c r="I174" s="374">
        <v>20</v>
      </c>
      <c r="J174" s="96">
        <f t="shared" si="63"/>
        <v>11713860</v>
      </c>
      <c r="L174" s="330"/>
      <c r="M174" s="217">
        <f t="shared" si="60"/>
        <v>0</v>
      </c>
      <c r="O174" s="218">
        <v>20</v>
      </c>
      <c r="P174" s="200">
        <f t="shared" si="61"/>
        <v>11713860</v>
      </c>
      <c r="R174" s="218">
        <f t="shared" si="64"/>
        <v>20</v>
      </c>
      <c r="S174" s="202">
        <f t="shared" si="62"/>
        <v>11713860</v>
      </c>
      <c r="T174" s="203">
        <f t="shared" si="65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9"/>
        <v>581360</v>
      </c>
      <c r="I175" s="374">
        <v>5</v>
      </c>
      <c r="J175" s="96">
        <f t="shared" si="63"/>
        <v>581360</v>
      </c>
      <c r="L175" s="330"/>
      <c r="M175" s="217">
        <f t="shared" si="60"/>
        <v>0</v>
      </c>
      <c r="O175" s="218">
        <v>5</v>
      </c>
      <c r="P175" s="200">
        <f t="shared" si="61"/>
        <v>581360</v>
      </c>
      <c r="R175" s="218">
        <f t="shared" si="64"/>
        <v>5</v>
      </c>
      <c r="S175" s="202">
        <f t="shared" si="62"/>
        <v>581360</v>
      </c>
      <c r="T175" s="203">
        <f t="shared" si="65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9"/>
        <v>991875</v>
      </c>
      <c r="I176" s="374">
        <v>15</v>
      </c>
      <c r="J176" s="96">
        <f t="shared" si="63"/>
        <v>991875</v>
      </c>
      <c r="L176" s="330"/>
      <c r="M176" s="217">
        <f t="shared" si="60"/>
        <v>0</v>
      </c>
      <c r="O176" s="218">
        <v>15</v>
      </c>
      <c r="P176" s="200">
        <f t="shared" si="61"/>
        <v>991875</v>
      </c>
      <c r="R176" s="218">
        <f t="shared" si="64"/>
        <v>15</v>
      </c>
      <c r="S176" s="202">
        <f t="shared" si="62"/>
        <v>991875</v>
      </c>
      <c r="T176" s="203">
        <f t="shared" si="65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9"/>
        <v>10332064</v>
      </c>
      <c r="I177" s="374">
        <v>1</v>
      </c>
      <c r="J177" s="96">
        <f t="shared" si="63"/>
        <v>10332064</v>
      </c>
      <c r="L177" s="330"/>
      <c r="M177" s="217">
        <f t="shared" si="60"/>
        <v>0</v>
      </c>
      <c r="O177" s="218">
        <v>1</v>
      </c>
      <c r="P177" s="200">
        <f t="shared" si="61"/>
        <v>10332064</v>
      </c>
      <c r="R177" s="218">
        <f t="shared" si="64"/>
        <v>1</v>
      </c>
      <c r="S177" s="202">
        <f t="shared" si="62"/>
        <v>10332064</v>
      </c>
      <c r="T177" s="203">
        <f t="shared" si="65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9"/>
        <v>11049110</v>
      </c>
      <c r="I178" s="374">
        <v>0</v>
      </c>
      <c r="J178" s="96">
        <f t="shared" si="63"/>
        <v>0</v>
      </c>
      <c r="L178" s="330"/>
      <c r="M178" s="217">
        <f t="shared" si="60"/>
        <v>0</v>
      </c>
      <c r="O178" s="218">
        <v>0</v>
      </c>
      <c r="P178" s="200">
        <f t="shared" si="61"/>
        <v>0</v>
      </c>
      <c r="R178" s="218">
        <f t="shared" si="64"/>
        <v>0</v>
      </c>
      <c r="S178" s="202">
        <f t="shared" si="62"/>
        <v>0</v>
      </c>
      <c r="T178" s="203">
        <v>0</v>
      </c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9"/>
        <v>0</v>
      </c>
      <c r="I179" s="374">
        <v>0</v>
      </c>
      <c r="J179" s="96">
        <f t="shared" si="63"/>
        <v>0</v>
      </c>
      <c r="L179" s="330"/>
      <c r="M179" s="217">
        <f t="shared" si="60"/>
        <v>0</v>
      </c>
      <c r="O179" s="218">
        <v>0</v>
      </c>
      <c r="P179" s="200">
        <f t="shared" si="61"/>
        <v>0</v>
      </c>
      <c r="R179" s="218">
        <f t="shared" si="64"/>
        <v>0</v>
      </c>
      <c r="S179" s="202">
        <f t="shared" si="62"/>
        <v>0</v>
      </c>
      <c r="T179" s="203">
        <v>0</v>
      </c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9"/>
        <v>12789944</v>
      </c>
      <c r="I180" s="374">
        <v>0</v>
      </c>
      <c r="J180" s="96">
        <f t="shared" si="63"/>
        <v>0</v>
      </c>
      <c r="L180" s="330"/>
      <c r="M180" s="217">
        <f t="shared" si="60"/>
        <v>0</v>
      </c>
      <c r="O180" s="218">
        <v>0</v>
      </c>
      <c r="P180" s="200">
        <f t="shared" si="61"/>
        <v>0</v>
      </c>
      <c r="R180" s="218">
        <f t="shared" si="64"/>
        <v>0</v>
      </c>
      <c r="S180" s="202">
        <f t="shared" si="62"/>
        <v>0</v>
      </c>
      <c r="T180" s="203">
        <v>0</v>
      </c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9"/>
        <v>127074394</v>
      </c>
      <c r="I181" s="374">
        <v>2</v>
      </c>
      <c r="J181" s="96">
        <f t="shared" si="63"/>
        <v>127074394</v>
      </c>
      <c r="L181" s="330"/>
      <c r="M181" s="200">
        <f t="shared" si="60"/>
        <v>0</v>
      </c>
      <c r="O181" s="218">
        <v>2</v>
      </c>
      <c r="P181" s="200">
        <f t="shared" si="61"/>
        <v>127074394</v>
      </c>
      <c r="R181" s="218">
        <f t="shared" si="64"/>
        <v>2</v>
      </c>
      <c r="S181" s="202">
        <f t="shared" si="62"/>
        <v>127074394</v>
      </c>
      <c r="T181" s="203">
        <f t="shared" si="65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9"/>
        <v>0</v>
      </c>
      <c r="I182" s="374">
        <v>0</v>
      </c>
      <c r="J182" s="96">
        <f t="shared" si="63"/>
        <v>0</v>
      </c>
      <c r="L182" s="330"/>
      <c r="M182" s="217">
        <f t="shared" si="60"/>
        <v>0</v>
      </c>
      <c r="O182" s="218">
        <v>0</v>
      </c>
      <c r="P182" s="200">
        <f t="shared" si="61"/>
        <v>0</v>
      </c>
      <c r="R182" s="218">
        <f t="shared" si="64"/>
        <v>0</v>
      </c>
      <c r="S182" s="202">
        <f t="shared" si="62"/>
        <v>0</v>
      </c>
      <c r="T182" s="203">
        <v>0</v>
      </c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9"/>
        <v>2622462</v>
      </c>
      <c r="I183" s="374">
        <v>1</v>
      </c>
      <c r="J183" s="96">
        <f t="shared" si="63"/>
        <v>2622462</v>
      </c>
      <c r="L183" s="330"/>
      <c r="M183" s="217">
        <f t="shared" si="60"/>
        <v>0</v>
      </c>
      <c r="O183" s="218">
        <v>1</v>
      </c>
      <c r="P183" s="200">
        <f t="shared" si="61"/>
        <v>2622462</v>
      </c>
      <c r="R183" s="218">
        <f t="shared" si="64"/>
        <v>1</v>
      </c>
      <c r="S183" s="202">
        <f t="shared" si="62"/>
        <v>2622462</v>
      </c>
      <c r="T183" s="203">
        <f t="shared" si="65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9"/>
        <v>4244718</v>
      </c>
      <c r="I184" s="374">
        <v>2</v>
      </c>
      <c r="J184" s="96">
        <f t="shared" si="63"/>
        <v>8489436</v>
      </c>
      <c r="L184" s="450"/>
      <c r="M184" s="200">
        <f t="shared" si="60"/>
        <v>0</v>
      </c>
      <c r="O184" s="218">
        <v>2</v>
      </c>
      <c r="P184" s="200">
        <f t="shared" si="61"/>
        <v>8489436</v>
      </c>
      <c r="R184" s="218">
        <f t="shared" si="64"/>
        <v>2</v>
      </c>
      <c r="S184" s="202">
        <f t="shared" si="62"/>
        <v>8489436</v>
      </c>
      <c r="T184" s="203">
        <f t="shared" si="65"/>
        <v>1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9"/>
        <v>0</v>
      </c>
      <c r="I185" s="375">
        <v>0</v>
      </c>
      <c r="J185" s="97">
        <f t="shared" si="63"/>
        <v>0</v>
      </c>
      <c r="L185" s="428"/>
      <c r="M185" s="236">
        <f t="shared" si="60"/>
        <v>0</v>
      </c>
      <c r="O185" s="237">
        <v>0</v>
      </c>
      <c r="P185" s="208">
        <f t="shared" si="61"/>
        <v>0</v>
      </c>
      <c r="R185" s="237">
        <f>+L185+O185</f>
        <v>0</v>
      </c>
      <c r="S185" s="259">
        <f t="shared" si="62"/>
        <v>0</v>
      </c>
      <c r="T185" s="213">
        <v>0</v>
      </c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1013958269.0200001</v>
      </c>
      <c r="L188" s="449"/>
      <c r="M188" s="571">
        <f>SUM(M189:M227)</f>
        <v>0</v>
      </c>
      <c r="O188" s="263"/>
      <c r="P188" s="405">
        <f>SUM(P189:P227)</f>
        <v>527839392.44</v>
      </c>
      <c r="R188" s="191"/>
      <c r="S188" s="405">
        <f>SUM(S189:S227)</f>
        <v>527839392.44</v>
      </c>
      <c r="T188" s="264"/>
      <c r="V188" s="495">
        <f>+J188-S188</f>
        <v>486118876.5800001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6">+E189*F189</f>
        <v>19920099.350000001</v>
      </c>
      <c r="I189" s="371">
        <v>1214.27</v>
      </c>
      <c r="J189" s="96">
        <f>+I189*F189</f>
        <v>19920099.350000001</v>
      </c>
      <c r="L189" s="254"/>
      <c r="M189" s="572">
        <f t="shared" ref="M189:M227" si="67">+(L189)*F189</f>
        <v>0</v>
      </c>
      <c r="O189" s="244">
        <v>1208.81</v>
      </c>
      <c r="P189" s="199">
        <f t="shared" ref="P189:P227" si="68">+O189*F189</f>
        <v>19830528.050000001</v>
      </c>
      <c r="R189" s="244">
        <f>+L189+O189</f>
        <v>1208.81</v>
      </c>
      <c r="S189" s="216">
        <f t="shared" ref="S189:S227" si="69">+R189*F189</f>
        <v>19830528.050000001</v>
      </c>
      <c r="T189" s="246">
        <f>+S189/J189</f>
        <v>0.99550347122139227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6"/>
        <v>14688960</v>
      </c>
      <c r="I190" s="374">
        <v>440</v>
      </c>
      <c r="J190" s="96">
        <f>+I190*F190</f>
        <v>14688960</v>
      </c>
      <c r="L190" s="330"/>
      <c r="M190" s="546">
        <f t="shared" si="67"/>
        <v>0</v>
      </c>
      <c r="O190" s="218">
        <v>0</v>
      </c>
      <c r="P190" s="200">
        <f t="shared" si="68"/>
        <v>0</v>
      </c>
      <c r="R190" s="218">
        <f>+L190+O190</f>
        <v>0</v>
      </c>
      <c r="S190" s="202">
        <f t="shared" si="69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6"/>
        <v>22199408</v>
      </c>
      <c r="I191" s="374">
        <v>616</v>
      </c>
      <c r="J191" s="96">
        <f t="shared" ref="J191:J226" si="70">+I191*F191</f>
        <v>22199408</v>
      </c>
      <c r="L191" s="330"/>
      <c r="M191" s="546">
        <f t="shared" si="67"/>
        <v>0</v>
      </c>
      <c r="O191" s="218">
        <v>0</v>
      </c>
      <c r="P191" s="200">
        <f t="shared" si="68"/>
        <v>0</v>
      </c>
      <c r="R191" s="218">
        <f t="shared" ref="R191:R226" si="71">+L191+O191</f>
        <v>0</v>
      </c>
      <c r="S191" s="202">
        <f t="shared" si="69"/>
        <v>0</v>
      </c>
      <c r="T191" s="203">
        <f t="shared" ref="T191:T225" si="72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6"/>
        <v>1801656</v>
      </c>
      <c r="I192" s="374">
        <v>9</v>
      </c>
      <c r="J192" s="96">
        <f t="shared" si="70"/>
        <v>1801656</v>
      </c>
      <c r="L192" s="330"/>
      <c r="M192" s="546">
        <f t="shared" si="67"/>
        <v>0</v>
      </c>
      <c r="O192" s="218">
        <v>0</v>
      </c>
      <c r="P192" s="200">
        <f t="shared" si="68"/>
        <v>0</v>
      </c>
      <c r="R192" s="218">
        <f t="shared" si="71"/>
        <v>0</v>
      </c>
      <c r="S192" s="202">
        <f t="shared" si="69"/>
        <v>0</v>
      </c>
      <c r="T192" s="203">
        <f t="shared" si="72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6"/>
        <v>1975656</v>
      </c>
      <c r="I193" s="374">
        <v>8</v>
      </c>
      <c r="J193" s="96">
        <f t="shared" si="70"/>
        <v>1975656</v>
      </c>
      <c r="L193" s="330"/>
      <c r="M193" s="546">
        <f t="shared" si="67"/>
        <v>0</v>
      </c>
      <c r="O193" s="218">
        <v>0</v>
      </c>
      <c r="P193" s="200">
        <f t="shared" si="68"/>
        <v>0</v>
      </c>
      <c r="R193" s="218">
        <f t="shared" si="71"/>
        <v>0</v>
      </c>
      <c r="S193" s="202">
        <f t="shared" si="69"/>
        <v>0</v>
      </c>
      <c r="T193" s="203">
        <f t="shared" si="72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6"/>
        <v>16200172</v>
      </c>
      <c r="I194" s="374">
        <v>556</v>
      </c>
      <c r="J194" s="96">
        <f t="shared" si="70"/>
        <v>16200172</v>
      </c>
      <c r="L194" s="347"/>
      <c r="M194" s="546">
        <f t="shared" si="67"/>
        <v>0</v>
      </c>
      <c r="O194" s="218">
        <v>50</v>
      </c>
      <c r="P194" s="200">
        <f t="shared" si="68"/>
        <v>1456850</v>
      </c>
      <c r="R194" s="218">
        <f t="shared" si="71"/>
        <v>50</v>
      </c>
      <c r="S194" s="202">
        <f t="shared" si="69"/>
        <v>1456850</v>
      </c>
      <c r="T194" s="203">
        <f t="shared" si="72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6"/>
        <v>2495548</v>
      </c>
      <c r="I195" s="374">
        <v>5</v>
      </c>
      <c r="J195" s="96">
        <f t="shared" si="70"/>
        <v>3119435</v>
      </c>
      <c r="L195" s="347"/>
      <c r="M195" s="546">
        <f t="shared" si="67"/>
        <v>0</v>
      </c>
      <c r="O195" s="218">
        <v>4</v>
      </c>
      <c r="P195" s="200">
        <f t="shared" si="68"/>
        <v>2495548</v>
      </c>
      <c r="R195" s="218">
        <f t="shared" si="71"/>
        <v>4</v>
      </c>
      <c r="S195" s="202">
        <f t="shared" si="69"/>
        <v>2495548</v>
      </c>
      <c r="T195" s="203">
        <f t="shared" si="72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6"/>
        <v>2842904</v>
      </c>
      <c r="I196" s="374">
        <v>6</v>
      </c>
      <c r="J196" s="96">
        <f t="shared" si="70"/>
        <v>4264356</v>
      </c>
      <c r="L196" s="347"/>
      <c r="M196" s="573">
        <f t="shared" si="67"/>
        <v>0</v>
      </c>
      <c r="O196" s="218">
        <v>6</v>
      </c>
      <c r="P196" s="200">
        <f t="shared" si="68"/>
        <v>4264356</v>
      </c>
      <c r="R196" s="218">
        <f t="shared" si="71"/>
        <v>6</v>
      </c>
      <c r="S196" s="202">
        <f t="shared" si="69"/>
        <v>4264356</v>
      </c>
      <c r="T196" s="203">
        <f t="shared" si="72"/>
        <v>1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6"/>
        <v>5962347</v>
      </c>
      <c r="I197" s="374">
        <v>9</v>
      </c>
      <c r="J197" s="96">
        <f t="shared" si="70"/>
        <v>5962347</v>
      </c>
      <c r="L197" s="347"/>
      <c r="M197" s="573">
        <f t="shared" si="67"/>
        <v>0</v>
      </c>
      <c r="O197" s="218">
        <v>9</v>
      </c>
      <c r="P197" s="200">
        <f t="shared" si="68"/>
        <v>5962347</v>
      </c>
      <c r="R197" s="218">
        <f t="shared" si="71"/>
        <v>9</v>
      </c>
      <c r="S197" s="202">
        <f t="shared" si="69"/>
        <v>5962347</v>
      </c>
      <c r="T197" s="203">
        <f t="shared" si="72"/>
        <v>1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6"/>
        <v>5299864</v>
      </c>
      <c r="I198" s="374">
        <v>8</v>
      </c>
      <c r="J198" s="96">
        <f t="shared" si="70"/>
        <v>5299864</v>
      </c>
      <c r="L198" s="347"/>
      <c r="M198" s="573">
        <f t="shared" si="67"/>
        <v>0</v>
      </c>
      <c r="O198" s="218">
        <v>2</v>
      </c>
      <c r="P198" s="200">
        <f t="shared" si="68"/>
        <v>1324966</v>
      </c>
      <c r="R198" s="218">
        <f t="shared" si="71"/>
        <v>2</v>
      </c>
      <c r="S198" s="202">
        <f t="shared" si="69"/>
        <v>1324966</v>
      </c>
      <c r="T198" s="203">
        <f t="shared" si="72"/>
        <v>0.25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6"/>
        <v>2338893</v>
      </c>
      <c r="I199" s="374">
        <v>31</v>
      </c>
      <c r="J199" s="96">
        <f t="shared" si="70"/>
        <v>3152421</v>
      </c>
      <c r="L199" s="347"/>
      <c r="M199" s="573">
        <f t="shared" si="67"/>
        <v>0</v>
      </c>
      <c r="O199" s="218">
        <v>31</v>
      </c>
      <c r="P199" s="200">
        <f t="shared" si="68"/>
        <v>3152421</v>
      </c>
      <c r="R199" s="218">
        <f t="shared" si="71"/>
        <v>31</v>
      </c>
      <c r="S199" s="202">
        <f t="shared" si="69"/>
        <v>3152421</v>
      </c>
      <c r="T199" s="203">
        <f t="shared" si="72"/>
        <v>1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6"/>
        <v>6308120</v>
      </c>
      <c r="I200" s="374">
        <v>140</v>
      </c>
      <c r="J200" s="96">
        <f t="shared" si="70"/>
        <v>6308120</v>
      </c>
      <c r="L200" s="330"/>
      <c r="M200" s="546">
        <f t="shared" si="67"/>
        <v>0</v>
      </c>
      <c r="O200" s="218">
        <v>0</v>
      </c>
      <c r="P200" s="200">
        <f t="shared" si="68"/>
        <v>0</v>
      </c>
      <c r="R200" s="218">
        <f t="shared" si="71"/>
        <v>0</v>
      </c>
      <c r="S200" s="202">
        <f t="shared" si="69"/>
        <v>0</v>
      </c>
      <c r="T200" s="203">
        <f t="shared" si="72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6"/>
        <v>20911401</v>
      </c>
      <c r="I201" s="374">
        <v>333</v>
      </c>
      <c r="J201" s="96">
        <f t="shared" si="70"/>
        <v>20911401</v>
      </c>
      <c r="L201" s="330"/>
      <c r="M201" s="546">
        <f t="shared" si="67"/>
        <v>0</v>
      </c>
      <c r="O201" s="218">
        <v>0</v>
      </c>
      <c r="P201" s="200">
        <f t="shared" si="68"/>
        <v>0</v>
      </c>
      <c r="R201" s="218">
        <f t="shared" si="71"/>
        <v>0</v>
      </c>
      <c r="S201" s="202">
        <f t="shared" si="69"/>
        <v>0</v>
      </c>
      <c r="T201" s="203">
        <f t="shared" si="72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6"/>
        <v>213151071.20000002</v>
      </c>
      <c r="I202" s="374">
        <v>0</v>
      </c>
      <c r="J202" s="96">
        <f t="shared" si="70"/>
        <v>0</v>
      </c>
      <c r="L202" s="330"/>
      <c r="M202" s="546">
        <f t="shared" si="67"/>
        <v>0</v>
      </c>
      <c r="O202" s="218">
        <v>0</v>
      </c>
      <c r="P202" s="200">
        <f t="shared" si="68"/>
        <v>0</v>
      </c>
      <c r="R202" s="218">
        <f t="shared" si="71"/>
        <v>0</v>
      </c>
      <c r="S202" s="202">
        <f t="shared" si="69"/>
        <v>0</v>
      </c>
      <c r="T202" s="203"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6"/>
        <v>350625996.74000001</v>
      </c>
      <c r="I203" s="374">
        <v>0</v>
      </c>
      <c r="J203" s="96">
        <f t="shared" si="70"/>
        <v>0</v>
      </c>
      <c r="L203" s="330"/>
      <c r="M203" s="546">
        <f t="shared" si="67"/>
        <v>0</v>
      </c>
      <c r="O203" s="218">
        <v>0</v>
      </c>
      <c r="P203" s="200">
        <f t="shared" si="68"/>
        <v>0</v>
      </c>
      <c r="R203" s="218">
        <f t="shared" si="71"/>
        <v>0</v>
      </c>
      <c r="S203" s="202">
        <f t="shared" si="69"/>
        <v>0</v>
      </c>
      <c r="T203" s="203"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6"/>
        <v>20485430</v>
      </c>
      <c r="I204" s="374">
        <v>16</v>
      </c>
      <c r="J204" s="96">
        <f t="shared" si="70"/>
        <v>46823840</v>
      </c>
      <c r="L204" s="347"/>
      <c r="M204" s="573">
        <f t="shared" si="67"/>
        <v>0</v>
      </c>
      <c r="O204" s="218">
        <v>10</v>
      </c>
      <c r="P204" s="200">
        <f t="shared" si="68"/>
        <v>29264900</v>
      </c>
      <c r="R204" s="218">
        <f t="shared" si="71"/>
        <v>10</v>
      </c>
      <c r="S204" s="202">
        <f t="shared" si="69"/>
        <v>29264900</v>
      </c>
      <c r="T204" s="203">
        <f t="shared" si="72"/>
        <v>0.625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6"/>
        <v>3984048</v>
      </c>
      <c r="I205" s="374">
        <v>1</v>
      </c>
      <c r="J205" s="96">
        <f t="shared" si="70"/>
        <v>3984048</v>
      </c>
      <c r="L205" s="330"/>
      <c r="M205" s="546">
        <f t="shared" si="67"/>
        <v>0</v>
      </c>
      <c r="O205" s="218">
        <v>0</v>
      </c>
      <c r="P205" s="200">
        <f t="shared" si="68"/>
        <v>0</v>
      </c>
      <c r="R205" s="218">
        <f t="shared" si="71"/>
        <v>0</v>
      </c>
      <c r="S205" s="202">
        <f t="shared" si="69"/>
        <v>0</v>
      </c>
      <c r="T205" s="203">
        <f t="shared" si="72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6"/>
        <v>2092606</v>
      </c>
      <c r="I206" s="374">
        <v>1</v>
      </c>
      <c r="J206" s="96">
        <f t="shared" si="70"/>
        <v>2092606</v>
      </c>
      <c r="L206" s="330"/>
      <c r="M206" s="546">
        <f t="shared" si="67"/>
        <v>0</v>
      </c>
      <c r="O206" s="218">
        <v>0</v>
      </c>
      <c r="P206" s="200">
        <f t="shared" si="68"/>
        <v>0</v>
      </c>
      <c r="R206" s="218">
        <f t="shared" si="71"/>
        <v>0</v>
      </c>
      <c r="S206" s="202">
        <f t="shared" si="69"/>
        <v>0</v>
      </c>
      <c r="T206" s="203">
        <f t="shared" si="72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6"/>
        <v>4551784</v>
      </c>
      <c r="I207" s="374">
        <v>1</v>
      </c>
      <c r="J207" s="96">
        <f t="shared" si="70"/>
        <v>4551784</v>
      </c>
      <c r="L207" s="330"/>
      <c r="M207" s="546">
        <f t="shared" si="67"/>
        <v>0</v>
      </c>
      <c r="O207" s="218">
        <v>0</v>
      </c>
      <c r="P207" s="200">
        <f t="shared" si="68"/>
        <v>0</v>
      </c>
      <c r="R207" s="218">
        <f t="shared" si="71"/>
        <v>0</v>
      </c>
      <c r="S207" s="202">
        <f t="shared" si="69"/>
        <v>0</v>
      </c>
      <c r="T207" s="203">
        <f t="shared" si="72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6"/>
        <v>3645469</v>
      </c>
      <c r="I208" s="374">
        <v>1</v>
      </c>
      <c r="J208" s="96">
        <f t="shared" si="70"/>
        <v>3645469</v>
      </c>
      <c r="L208" s="330"/>
      <c r="M208" s="546">
        <f t="shared" si="67"/>
        <v>0</v>
      </c>
      <c r="O208" s="218">
        <v>0</v>
      </c>
      <c r="P208" s="200">
        <f t="shared" si="68"/>
        <v>0</v>
      </c>
      <c r="R208" s="218">
        <f t="shared" si="71"/>
        <v>0</v>
      </c>
      <c r="S208" s="202">
        <f t="shared" si="69"/>
        <v>0</v>
      </c>
      <c r="T208" s="203">
        <f t="shared" si="72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6"/>
        <v>1518294</v>
      </c>
      <c r="I209" s="374">
        <v>1</v>
      </c>
      <c r="J209" s="96">
        <f t="shared" si="70"/>
        <v>1518294</v>
      </c>
      <c r="L209" s="330"/>
      <c r="M209" s="546">
        <f t="shared" si="67"/>
        <v>0</v>
      </c>
      <c r="O209" s="218">
        <v>0</v>
      </c>
      <c r="P209" s="200">
        <f t="shared" si="68"/>
        <v>0</v>
      </c>
      <c r="R209" s="218">
        <f t="shared" si="71"/>
        <v>0</v>
      </c>
      <c r="S209" s="202">
        <f t="shared" si="69"/>
        <v>0</v>
      </c>
      <c r="T209" s="203">
        <f t="shared" si="72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6"/>
        <v>56686180</v>
      </c>
      <c r="I210" s="374">
        <v>5</v>
      </c>
      <c r="J210" s="96">
        <f t="shared" si="70"/>
        <v>56686180</v>
      </c>
      <c r="L210" s="330"/>
      <c r="M210" s="546">
        <f t="shared" si="67"/>
        <v>0</v>
      </c>
      <c r="O210" s="218">
        <v>0</v>
      </c>
      <c r="P210" s="200">
        <f t="shared" si="68"/>
        <v>0</v>
      </c>
      <c r="R210" s="218">
        <f t="shared" si="71"/>
        <v>0</v>
      </c>
      <c r="S210" s="202">
        <f t="shared" si="69"/>
        <v>0</v>
      </c>
      <c r="T210" s="203">
        <f t="shared" si="72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6"/>
        <v>56322925</v>
      </c>
      <c r="I211" s="374">
        <v>5</v>
      </c>
      <c r="J211" s="96">
        <f t="shared" si="70"/>
        <v>56322925</v>
      </c>
      <c r="L211" s="330"/>
      <c r="M211" s="546">
        <f t="shared" si="67"/>
        <v>0</v>
      </c>
      <c r="O211" s="218">
        <v>0</v>
      </c>
      <c r="P211" s="200">
        <f t="shared" si="68"/>
        <v>0</v>
      </c>
      <c r="R211" s="218">
        <f t="shared" si="71"/>
        <v>0</v>
      </c>
      <c r="S211" s="202">
        <f t="shared" si="69"/>
        <v>0</v>
      </c>
      <c r="T211" s="203">
        <f t="shared" si="72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6"/>
        <v>813567</v>
      </c>
      <c r="I212" s="374">
        <v>1</v>
      </c>
      <c r="J212" s="96">
        <f t="shared" si="70"/>
        <v>813567</v>
      </c>
      <c r="L212" s="330"/>
      <c r="M212" s="546">
        <f t="shared" si="67"/>
        <v>0</v>
      </c>
      <c r="O212" s="218">
        <v>0</v>
      </c>
      <c r="P212" s="200">
        <f t="shared" si="68"/>
        <v>0</v>
      </c>
      <c r="R212" s="218">
        <f t="shared" si="71"/>
        <v>0</v>
      </c>
      <c r="S212" s="202">
        <f t="shared" si="69"/>
        <v>0</v>
      </c>
      <c r="T212" s="203">
        <f t="shared" si="72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6"/>
        <v>814641</v>
      </c>
      <c r="I213" s="374">
        <v>1</v>
      </c>
      <c r="J213" s="96">
        <f t="shared" si="70"/>
        <v>814641</v>
      </c>
      <c r="L213" s="330"/>
      <c r="M213" s="546">
        <f t="shared" si="67"/>
        <v>0</v>
      </c>
      <c r="O213" s="218">
        <v>0</v>
      </c>
      <c r="P213" s="200">
        <f t="shared" si="68"/>
        <v>0</v>
      </c>
      <c r="R213" s="218">
        <f t="shared" si="71"/>
        <v>0</v>
      </c>
      <c r="S213" s="202">
        <f t="shared" si="69"/>
        <v>0</v>
      </c>
      <c r="T213" s="203">
        <f t="shared" si="72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6"/>
        <v>36354216</v>
      </c>
      <c r="I214" s="374">
        <v>1</v>
      </c>
      <c r="J214" s="96">
        <f t="shared" si="70"/>
        <v>36354216</v>
      </c>
      <c r="L214" s="330"/>
      <c r="M214" s="546">
        <f t="shared" si="67"/>
        <v>0</v>
      </c>
      <c r="O214" s="218">
        <v>0</v>
      </c>
      <c r="P214" s="200">
        <f t="shared" si="68"/>
        <v>0</v>
      </c>
      <c r="R214" s="218">
        <f t="shared" si="71"/>
        <v>0</v>
      </c>
      <c r="S214" s="202">
        <f t="shared" si="69"/>
        <v>0</v>
      </c>
      <c r="T214" s="203">
        <f t="shared" si="72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6"/>
        <v>3282034</v>
      </c>
      <c r="I215" s="374">
        <v>1</v>
      </c>
      <c r="J215" s="96">
        <f t="shared" si="70"/>
        <v>3282034</v>
      </c>
      <c r="L215" s="330"/>
      <c r="M215" s="546">
        <f t="shared" si="67"/>
        <v>0</v>
      </c>
      <c r="O215" s="218">
        <v>1</v>
      </c>
      <c r="P215" s="200">
        <f t="shared" si="68"/>
        <v>3282034</v>
      </c>
      <c r="R215" s="218">
        <f t="shared" si="71"/>
        <v>1</v>
      </c>
      <c r="S215" s="202">
        <f t="shared" si="69"/>
        <v>3282034</v>
      </c>
      <c r="T215" s="203">
        <f t="shared" si="72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6"/>
        <v>62419875</v>
      </c>
      <c r="I216" s="374">
        <v>32</v>
      </c>
      <c r="J216" s="96">
        <f t="shared" si="70"/>
        <v>79897440</v>
      </c>
      <c r="L216" s="347"/>
      <c r="M216" s="573">
        <f t="shared" si="67"/>
        <v>0</v>
      </c>
      <c r="O216" s="218">
        <v>32</v>
      </c>
      <c r="P216" s="200">
        <f t="shared" si="68"/>
        <v>79897440</v>
      </c>
      <c r="R216" s="218">
        <f t="shared" si="71"/>
        <v>32</v>
      </c>
      <c r="S216" s="202">
        <f t="shared" si="69"/>
        <v>79897440</v>
      </c>
      <c r="T216" s="203">
        <f t="shared" si="72"/>
        <v>1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6"/>
        <v>140276610.31</v>
      </c>
      <c r="I217" s="374">
        <v>586.93000000000006</v>
      </c>
      <c r="J217" s="96">
        <f t="shared" si="70"/>
        <v>190615495.31000003</v>
      </c>
      <c r="L217" s="330"/>
      <c r="M217" s="566">
        <f t="shared" si="67"/>
        <v>0</v>
      </c>
      <c r="O217" s="218">
        <v>432.32</v>
      </c>
      <c r="P217" s="200">
        <f t="shared" si="68"/>
        <v>140403269.44</v>
      </c>
      <c r="R217" s="218">
        <f t="shared" si="71"/>
        <v>432.32</v>
      </c>
      <c r="S217" s="202">
        <f t="shared" si="69"/>
        <v>140403269.44</v>
      </c>
      <c r="T217" s="203">
        <f t="shared" si="72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6"/>
        <v>245722017.24000001</v>
      </c>
      <c r="I218" s="374">
        <v>416.43</v>
      </c>
      <c r="J218" s="96">
        <f t="shared" si="70"/>
        <v>245722017.24000001</v>
      </c>
      <c r="L218" s="330"/>
      <c r="M218" s="546">
        <f t="shared" si="67"/>
        <v>0</v>
      </c>
      <c r="O218" s="218">
        <v>333.99</v>
      </c>
      <c r="P218" s="200">
        <f t="shared" si="68"/>
        <v>197076811.31999999</v>
      </c>
      <c r="R218" s="218">
        <f t="shared" si="71"/>
        <v>333.99</v>
      </c>
      <c r="S218" s="202">
        <f t="shared" si="69"/>
        <v>197076811.31999999</v>
      </c>
      <c r="T218" s="203">
        <f t="shared" si="72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6"/>
        <v>16250216</v>
      </c>
      <c r="I219" s="374">
        <v>4</v>
      </c>
      <c r="J219" s="96">
        <f t="shared" si="70"/>
        <v>16250216</v>
      </c>
      <c r="L219" s="347"/>
      <c r="M219" s="573">
        <f t="shared" si="67"/>
        <v>0</v>
      </c>
      <c r="O219" s="218">
        <v>1</v>
      </c>
      <c r="P219" s="200">
        <f t="shared" si="68"/>
        <v>4062554</v>
      </c>
      <c r="R219" s="218">
        <f t="shared" si="71"/>
        <v>1</v>
      </c>
      <c r="S219" s="202">
        <f t="shared" si="69"/>
        <v>4062554</v>
      </c>
      <c r="T219" s="203">
        <f t="shared" si="72"/>
        <v>0.25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6"/>
        <v>63587800</v>
      </c>
      <c r="I220" s="374">
        <v>13</v>
      </c>
      <c r="J220" s="96">
        <f t="shared" si="70"/>
        <v>103330175</v>
      </c>
      <c r="L220" s="347"/>
      <c r="M220" s="573">
        <f t="shared" si="67"/>
        <v>0</v>
      </c>
      <c r="O220" s="218">
        <v>4</v>
      </c>
      <c r="P220" s="200">
        <f t="shared" si="68"/>
        <v>31793900</v>
      </c>
      <c r="R220" s="218">
        <f t="shared" si="71"/>
        <v>4</v>
      </c>
      <c r="S220" s="202">
        <f t="shared" si="69"/>
        <v>31793900</v>
      </c>
      <c r="T220" s="203">
        <f t="shared" si="72"/>
        <v>0.30769230769230771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6"/>
        <v>5484447</v>
      </c>
      <c r="I221" s="374">
        <v>3</v>
      </c>
      <c r="J221" s="96">
        <f t="shared" si="70"/>
        <v>5484447</v>
      </c>
      <c r="L221" s="330"/>
      <c r="M221" s="546">
        <f t="shared" si="67"/>
        <v>0</v>
      </c>
      <c r="O221" s="218">
        <v>0</v>
      </c>
      <c r="P221" s="200">
        <f t="shared" si="68"/>
        <v>0</v>
      </c>
      <c r="R221" s="218">
        <f t="shared" si="71"/>
        <v>0</v>
      </c>
      <c r="S221" s="202">
        <f t="shared" si="69"/>
        <v>0</v>
      </c>
      <c r="T221" s="203">
        <f t="shared" si="72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6"/>
        <v>13541844</v>
      </c>
      <c r="I222" s="374">
        <v>4</v>
      </c>
      <c r="J222" s="96">
        <f t="shared" si="70"/>
        <v>13541844</v>
      </c>
      <c r="L222" s="330"/>
      <c r="M222" s="546">
        <f t="shared" si="67"/>
        <v>0</v>
      </c>
      <c r="O222" s="218">
        <v>0</v>
      </c>
      <c r="P222" s="200">
        <f t="shared" si="68"/>
        <v>0</v>
      </c>
      <c r="R222" s="218">
        <f t="shared" si="71"/>
        <v>0</v>
      </c>
      <c r="S222" s="202">
        <f t="shared" si="69"/>
        <v>0</v>
      </c>
      <c r="T222" s="203">
        <f t="shared" si="72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6"/>
        <v>1525800</v>
      </c>
      <c r="I223" s="374">
        <v>3</v>
      </c>
      <c r="J223" s="96">
        <f t="shared" si="70"/>
        <v>1525800</v>
      </c>
      <c r="L223" s="330"/>
      <c r="M223" s="546">
        <f t="shared" si="67"/>
        <v>0</v>
      </c>
      <c r="O223" s="218">
        <v>0</v>
      </c>
      <c r="P223" s="200">
        <f t="shared" si="68"/>
        <v>0</v>
      </c>
      <c r="R223" s="218">
        <f t="shared" si="71"/>
        <v>0</v>
      </c>
      <c r="S223" s="202">
        <f t="shared" si="69"/>
        <v>0</v>
      </c>
      <c r="T223" s="203">
        <f t="shared" si="72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6"/>
        <v>1525800</v>
      </c>
      <c r="I224" s="374">
        <v>3</v>
      </c>
      <c r="J224" s="96">
        <f t="shared" si="70"/>
        <v>1525800</v>
      </c>
      <c r="L224" s="330"/>
      <c r="M224" s="217">
        <f t="shared" si="67"/>
        <v>0</v>
      </c>
      <c r="O224" s="218">
        <v>0</v>
      </c>
      <c r="P224" s="200">
        <f t="shared" si="68"/>
        <v>0</v>
      </c>
      <c r="R224" s="218">
        <f t="shared" si="71"/>
        <v>0</v>
      </c>
      <c r="S224" s="202">
        <f t="shared" si="69"/>
        <v>0</v>
      </c>
      <c r="T224" s="203">
        <f t="shared" si="72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6"/>
        <v>2893000</v>
      </c>
      <c r="I225" s="374">
        <v>5</v>
      </c>
      <c r="J225" s="96">
        <f t="shared" si="70"/>
        <v>2893000</v>
      </c>
      <c r="L225" s="330"/>
      <c r="M225" s="217">
        <f t="shared" si="67"/>
        <v>0</v>
      </c>
      <c r="O225" s="218">
        <v>0</v>
      </c>
      <c r="P225" s="200">
        <f t="shared" si="68"/>
        <v>0</v>
      </c>
      <c r="R225" s="218">
        <f t="shared" si="71"/>
        <v>0</v>
      </c>
      <c r="S225" s="202">
        <f t="shared" si="69"/>
        <v>0</v>
      </c>
      <c r="T225" s="203">
        <f t="shared" si="72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6"/>
        <v>50502900</v>
      </c>
      <c r="I226" s="374">
        <v>0</v>
      </c>
      <c r="J226" s="96">
        <f t="shared" si="70"/>
        <v>0</v>
      </c>
      <c r="L226" s="330"/>
      <c r="M226" s="217">
        <f t="shared" si="67"/>
        <v>0</v>
      </c>
      <c r="O226" s="218">
        <v>0</v>
      </c>
      <c r="P226" s="200">
        <f t="shared" si="68"/>
        <v>0</v>
      </c>
      <c r="R226" s="218">
        <f t="shared" si="71"/>
        <v>0</v>
      </c>
      <c r="S226" s="202">
        <f t="shared" si="69"/>
        <v>0</v>
      </c>
      <c r="T226" s="203"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6"/>
        <v>11431137.779999999</v>
      </c>
      <c r="I227" s="375">
        <v>6678.48</v>
      </c>
      <c r="J227" s="97">
        <f>+I227*F227</f>
        <v>10478535.119999999</v>
      </c>
      <c r="L227" s="428"/>
      <c r="M227" s="497">
        <f t="shared" si="67"/>
        <v>0</v>
      </c>
      <c r="O227" s="237">
        <v>2276.27</v>
      </c>
      <c r="P227" s="208">
        <f t="shared" si="68"/>
        <v>3571467.63</v>
      </c>
      <c r="R227" s="237">
        <f>+L227+O227</f>
        <v>2276.27</v>
      </c>
      <c r="S227" s="259">
        <f t="shared" si="69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1681829328.0955</v>
      </c>
      <c r="L233" s="461"/>
      <c r="M233" s="102">
        <f>+M234+M252</f>
        <v>0</v>
      </c>
      <c r="O233" s="322"/>
      <c r="P233" s="405">
        <f>+P234+P252</f>
        <v>1667401866.6400194</v>
      </c>
      <c r="R233" s="323"/>
      <c r="S233" s="405">
        <f>+S234+S252</f>
        <v>1667401866.6400194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1274027305.2855</v>
      </c>
      <c r="L234" s="461"/>
      <c r="M234" s="102">
        <f>SUM(M235:M249)</f>
        <v>0</v>
      </c>
      <c r="O234" s="325"/>
      <c r="P234" s="405">
        <f>SUM(P235:P249)</f>
        <v>1263334737.8499999</v>
      </c>
      <c r="R234" s="323"/>
      <c r="S234" s="405">
        <f>SUM(S235:S249)</f>
        <v>1263334737.8499999</v>
      </c>
      <c r="T234" s="289"/>
      <c r="V234" s="495">
        <f>+J234-S234</f>
        <v>10692567.435500145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3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4">+(L235)*F235</f>
        <v>0</v>
      </c>
      <c r="O235" s="244">
        <v>5785.53</v>
      </c>
      <c r="P235" s="199">
        <f t="shared" ref="P235:P249" si="75">+O235*F235</f>
        <v>94911619.649999991</v>
      </c>
      <c r="R235" s="244">
        <f>+L235+O235</f>
        <v>5785.53</v>
      </c>
      <c r="S235" s="216">
        <f t="shared" ref="S235:S249" si="76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3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4"/>
        <v>0</v>
      </c>
      <c r="O236" s="218">
        <v>31820.420000000002</v>
      </c>
      <c r="P236" s="200">
        <f t="shared" si="75"/>
        <v>49926238.980000004</v>
      </c>
      <c r="R236" s="218">
        <f>+L236+O236</f>
        <v>31820.420000000002</v>
      </c>
      <c r="S236" s="202">
        <f t="shared" si="76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3"/>
        <v>290893056.41550004</v>
      </c>
      <c r="I237" s="374">
        <v>1329.5972661556107</v>
      </c>
      <c r="J237" s="96">
        <f t="shared" ref="J237:J249" si="77">+I237*F237</f>
        <v>102071852.52550007</v>
      </c>
      <c r="L237" s="330"/>
      <c r="M237" s="200">
        <f t="shared" si="74"/>
        <v>0</v>
      </c>
      <c r="O237" s="218">
        <v>1329.6000000000001</v>
      </c>
      <c r="P237" s="200">
        <f t="shared" si="75"/>
        <v>102072062.40000001</v>
      </c>
      <c r="R237" s="218">
        <f t="shared" ref="R237:R248" si="78">+L237+O237</f>
        <v>1329.6000000000001</v>
      </c>
      <c r="S237" s="202">
        <f t="shared" si="76"/>
        <v>102072062.40000001</v>
      </c>
      <c r="T237" s="203">
        <f t="shared" ref="T237:T248" si="79">+S237/J237</f>
        <v>1.0000020561447132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3"/>
        <v>86679087.75</v>
      </c>
      <c r="I238" s="374">
        <v>464.25</v>
      </c>
      <c r="J238" s="96">
        <f t="shared" si="77"/>
        <v>67716897.75</v>
      </c>
      <c r="L238" s="328"/>
      <c r="M238" s="329">
        <f t="shared" si="74"/>
        <v>0</v>
      </c>
      <c r="O238" s="218">
        <v>464.25</v>
      </c>
      <c r="P238" s="200">
        <f t="shared" si="75"/>
        <v>67716897.75</v>
      </c>
      <c r="R238" s="218">
        <f t="shared" si="78"/>
        <v>464.25</v>
      </c>
      <c r="S238" s="202">
        <f t="shared" si="76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3"/>
        <v>7888726.2000000002</v>
      </c>
      <c r="I239" s="374">
        <v>514.1</v>
      </c>
      <c r="J239" s="96">
        <f t="shared" si="77"/>
        <v>133847991.40000001</v>
      </c>
      <c r="L239" s="328"/>
      <c r="M239" s="329">
        <f t="shared" si="74"/>
        <v>0</v>
      </c>
      <c r="O239" s="218">
        <v>473.03000000000003</v>
      </c>
      <c r="P239" s="200">
        <f t="shared" si="75"/>
        <v>123155252.62</v>
      </c>
      <c r="R239" s="218">
        <f t="shared" si="78"/>
        <v>473.03000000000003</v>
      </c>
      <c r="S239" s="202">
        <f t="shared" si="76"/>
        <v>123155252.62</v>
      </c>
      <c r="T239" s="203">
        <f t="shared" si="79"/>
        <v>0.92011281851779814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3"/>
        <v>101662796.98</v>
      </c>
      <c r="I240" s="374">
        <v>156</v>
      </c>
      <c r="J240" s="96">
        <f t="shared" si="77"/>
        <v>51587016</v>
      </c>
      <c r="L240" s="328"/>
      <c r="M240" s="329">
        <f t="shared" si="74"/>
        <v>0</v>
      </c>
      <c r="O240" s="218">
        <v>156</v>
      </c>
      <c r="P240" s="200">
        <f t="shared" si="75"/>
        <v>51587016</v>
      </c>
      <c r="R240" s="218">
        <f t="shared" si="78"/>
        <v>156</v>
      </c>
      <c r="S240" s="202">
        <f t="shared" si="76"/>
        <v>51587016</v>
      </c>
      <c r="T240" s="203">
        <f t="shared" si="79"/>
        <v>1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3"/>
        <v>191450382.84999999</v>
      </c>
      <c r="I241" s="374">
        <v>414.55</v>
      </c>
      <c r="J241" s="96">
        <f t="shared" si="77"/>
        <v>191450382.84999999</v>
      </c>
      <c r="L241" s="328"/>
      <c r="M241" s="329">
        <f t="shared" si="74"/>
        <v>0</v>
      </c>
      <c r="O241" s="218">
        <v>414.55</v>
      </c>
      <c r="P241" s="200">
        <f t="shared" si="75"/>
        <v>191450382.84999999</v>
      </c>
      <c r="R241" s="218">
        <f t="shared" si="78"/>
        <v>414.55</v>
      </c>
      <c r="S241" s="202">
        <f t="shared" si="76"/>
        <v>191450382.84999999</v>
      </c>
      <c r="T241" s="203">
        <f t="shared" si="79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3"/>
        <v>166923034.03999999</v>
      </c>
      <c r="I242" s="374">
        <v>136.06</v>
      </c>
      <c r="J242" s="96">
        <f t="shared" si="77"/>
        <v>166923034.03999999</v>
      </c>
      <c r="L242" s="331"/>
      <c r="M242" s="329">
        <f t="shared" si="74"/>
        <v>0</v>
      </c>
      <c r="O242" s="218">
        <v>136.06</v>
      </c>
      <c r="P242" s="200">
        <f t="shared" si="75"/>
        <v>166923034.03999999</v>
      </c>
      <c r="R242" s="218">
        <f t="shared" si="78"/>
        <v>136.06</v>
      </c>
      <c r="S242" s="202">
        <f t="shared" si="76"/>
        <v>166923034.03999999</v>
      </c>
      <c r="T242" s="203">
        <f t="shared" si="79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3"/>
        <v>102251520</v>
      </c>
      <c r="I243" s="374">
        <v>45</v>
      </c>
      <c r="J243" s="96">
        <f t="shared" si="77"/>
        <v>115032960</v>
      </c>
      <c r="L243" s="347"/>
      <c r="M243" s="329">
        <f t="shared" si="74"/>
        <v>0</v>
      </c>
      <c r="O243" s="218">
        <v>45</v>
      </c>
      <c r="P243" s="200">
        <f t="shared" si="75"/>
        <v>115032960</v>
      </c>
      <c r="R243" s="218">
        <f t="shared" si="78"/>
        <v>45</v>
      </c>
      <c r="S243" s="202">
        <f t="shared" si="76"/>
        <v>115032960</v>
      </c>
      <c r="T243" s="203">
        <f t="shared" si="79"/>
        <v>1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3"/>
        <v>90864928</v>
      </c>
      <c r="I244" s="374">
        <v>47</v>
      </c>
      <c r="J244" s="96">
        <f t="shared" si="77"/>
        <v>133457863</v>
      </c>
      <c r="L244" s="347"/>
      <c r="M244" s="329">
        <f t="shared" si="74"/>
        <v>0</v>
      </c>
      <c r="O244" s="218">
        <v>47</v>
      </c>
      <c r="P244" s="219">
        <f t="shared" si="75"/>
        <v>133457863</v>
      </c>
      <c r="R244" s="218">
        <f t="shared" si="78"/>
        <v>47</v>
      </c>
      <c r="S244" s="202">
        <f t="shared" si="76"/>
        <v>133457863</v>
      </c>
      <c r="T244" s="203">
        <f t="shared" si="79"/>
        <v>1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3"/>
        <v>34805705.200000003</v>
      </c>
      <c r="I245" s="374">
        <v>0</v>
      </c>
      <c r="J245" s="96">
        <f t="shared" si="77"/>
        <v>0</v>
      </c>
      <c r="L245" s="330"/>
      <c r="M245" s="217">
        <f t="shared" si="74"/>
        <v>0</v>
      </c>
      <c r="O245" s="218">
        <v>0</v>
      </c>
      <c r="P245" s="219">
        <f t="shared" si="75"/>
        <v>0</v>
      </c>
      <c r="R245" s="218">
        <f t="shared" si="78"/>
        <v>0</v>
      </c>
      <c r="S245" s="202">
        <f t="shared" si="76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3"/>
        <v>0</v>
      </c>
      <c r="I246" s="374">
        <v>144.16</v>
      </c>
      <c r="J246" s="96">
        <f t="shared" si="77"/>
        <v>131101410.56</v>
      </c>
      <c r="L246" s="330"/>
      <c r="M246" s="548">
        <f t="shared" si="74"/>
        <v>0</v>
      </c>
      <c r="O246" s="218">
        <v>144.16</v>
      </c>
      <c r="P246" s="219">
        <f t="shared" si="75"/>
        <v>131101410.56</v>
      </c>
      <c r="R246" s="218">
        <f t="shared" si="78"/>
        <v>144.16</v>
      </c>
      <c r="S246" s="202">
        <f t="shared" si="76"/>
        <v>131101410.56</v>
      </c>
      <c r="T246" s="203">
        <f t="shared" si="79"/>
        <v>1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3"/>
        <v>12500000</v>
      </c>
      <c r="I247" s="374">
        <v>40</v>
      </c>
      <c r="J247" s="96">
        <f t="shared" si="77"/>
        <v>10000000</v>
      </c>
      <c r="L247" s="450"/>
      <c r="M247" s="329">
        <f t="shared" si="74"/>
        <v>0</v>
      </c>
      <c r="O247" s="218">
        <v>40</v>
      </c>
      <c r="P247" s="219">
        <f t="shared" si="75"/>
        <v>10000000</v>
      </c>
      <c r="R247" s="218">
        <f t="shared" si="78"/>
        <v>40</v>
      </c>
      <c r="S247" s="202">
        <f t="shared" si="76"/>
        <v>10000000</v>
      </c>
      <c r="T247" s="203">
        <f t="shared" si="79"/>
        <v>1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3"/>
        <v>17500000</v>
      </c>
      <c r="I248" s="374">
        <v>40</v>
      </c>
      <c r="J248" s="96">
        <f t="shared" si="77"/>
        <v>14000000</v>
      </c>
      <c r="L248" s="450"/>
      <c r="M248" s="329">
        <f t="shared" si="74"/>
        <v>0</v>
      </c>
      <c r="O248" s="218">
        <v>40</v>
      </c>
      <c r="P248" s="219">
        <f t="shared" si="75"/>
        <v>14000000</v>
      </c>
      <c r="R248" s="218">
        <f t="shared" si="78"/>
        <v>40</v>
      </c>
      <c r="S248" s="202">
        <f t="shared" si="76"/>
        <v>14000000</v>
      </c>
      <c r="T248" s="203">
        <f t="shared" si="79"/>
        <v>1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3"/>
        <v>15000000</v>
      </c>
      <c r="I249" s="375">
        <v>40</v>
      </c>
      <c r="J249" s="97">
        <f t="shared" si="77"/>
        <v>12000000</v>
      </c>
      <c r="L249" s="451"/>
      <c r="M249" s="497">
        <f t="shared" si="74"/>
        <v>0</v>
      </c>
      <c r="O249" s="237">
        <v>40</v>
      </c>
      <c r="P249" s="211">
        <f t="shared" si="75"/>
        <v>12000000</v>
      </c>
      <c r="R249" s="237">
        <f>+L249+O249</f>
        <v>40</v>
      </c>
      <c r="S249" s="259">
        <f t="shared" si="76"/>
        <v>12000000</v>
      </c>
      <c r="T249" s="213">
        <f>+S249/J249</f>
        <v>1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404067128.79001945</v>
      </c>
      <c r="R252" s="271"/>
      <c r="S252" s="405">
        <f>SUM(S253:S274)</f>
        <v>404067128.79001945</v>
      </c>
      <c r="T252" s="264"/>
      <c r="V252" s="495">
        <f>+J252-S252</f>
        <v>3734894.0199805498</v>
      </c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80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81">+(L253)*F253</f>
        <v>0</v>
      </c>
      <c r="O253" s="244">
        <v>305.99</v>
      </c>
      <c r="P253" s="275">
        <f t="shared" ref="P253:P273" si="82">+O253*F253</f>
        <v>5019765.95</v>
      </c>
      <c r="R253" s="244">
        <f>+L253+O253</f>
        <v>305.99</v>
      </c>
      <c r="S253" s="427">
        <f t="shared" ref="S253:S274" si="83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80"/>
        <v>2880684</v>
      </c>
      <c r="I254" s="374">
        <v>1683</v>
      </c>
      <c r="J254" s="275">
        <f>+I254*F254</f>
        <v>2640627</v>
      </c>
      <c r="L254" s="330"/>
      <c r="M254" s="217">
        <f t="shared" si="81"/>
        <v>0</v>
      </c>
      <c r="O254" s="218">
        <v>0</v>
      </c>
      <c r="P254" s="219">
        <f t="shared" si="82"/>
        <v>0</v>
      </c>
      <c r="R254" s="218">
        <f>+L254+O254</f>
        <v>0</v>
      </c>
      <c r="S254" s="223">
        <f t="shared" si="83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80"/>
        <v>19269019</v>
      </c>
      <c r="I255" s="374">
        <v>0</v>
      </c>
      <c r="J255" s="275">
        <f t="shared" ref="J255:J273" si="84">+I255*F255</f>
        <v>0</v>
      </c>
      <c r="L255" s="330"/>
      <c r="M255" s="217">
        <f t="shared" si="81"/>
        <v>0</v>
      </c>
      <c r="O255" s="218">
        <v>0</v>
      </c>
      <c r="P255" s="219">
        <f t="shared" si="82"/>
        <v>0</v>
      </c>
      <c r="R255" s="218">
        <f t="shared" ref="R255:R273" si="85">+L255+O255</f>
        <v>0</v>
      </c>
      <c r="S255" s="223">
        <f t="shared" si="83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80"/>
        <v>149503812.81</v>
      </c>
      <c r="I256" s="374">
        <v>47.69</v>
      </c>
      <c r="J256" s="275">
        <f t="shared" si="84"/>
        <v>43824677.809999995</v>
      </c>
      <c r="L256" s="347"/>
      <c r="M256" s="498">
        <f t="shared" si="81"/>
        <v>0</v>
      </c>
      <c r="O256" s="218">
        <v>46.499397507391009</v>
      </c>
      <c r="P256" s="219">
        <f t="shared" si="82"/>
        <v>42730574.840019457</v>
      </c>
      <c r="R256" s="218">
        <f t="shared" si="85"/>
        <v>46.499397507391009</v>
      </c>
      <c r="S256" s="223">
        <f t="shared" si="83"/>
        <v>42730574.840019457</v>
      </c>
      <c r="T256" s="203">
        <f t="shared" ref="T256:T273" si="86">+S256/J256</f>
        <v>0.97503454618140095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80"/>
        <v>15087692</v>
      </c>
      <c r="I257" s="374">
        <v>8</v>
      </c>
      <c r="J257" s="275">
        <f t="shared" si="84"/>
        <v>60350768</v>
      </c>
      <c r="L257" s="347"/>
      <c r="M257" s="329">
        <f t="shared" si="81"/>
        <v>0</v>
      </c>
      <c r="O257" s="218">
        <v>8</v>
      </c>
      <c r="P257" s="219">
        <f t="shared" si="82"/>
        <v>60350768</v>
      </c>
      <c r="R257" s="218">
        <f t="shared" si="85"/>
        <v>8</v>
      </c>
      <c r="S257" s="336">
        <f t="shared" si="83"/>
        <v>60350768</v>
      </c>
      <c r="T257" s="203">
        <f t="shared" si="86"/>
        <v>1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80"/>
        <v>34934844</v>
      </c>
      <c r="I258" s="374">
        <v>1</v>
      </c>
      <c r="J258" s="275">
        <f t="shared" si="84"/>
        <v>34934844</v>
      </c>
      <c r="L258" s="450"/>
      <c r="M258" s="96">
        <f t="shared" si="81"/>
        <v>0</v>
      </c>
      <c r="O258" s="218">
        <v>1</v>
      </c>
      <c r="P258" s="219">
        <f t="shared" si="82"/>
        <v>34934844</v>
      </c>
      <c r="R258" s="218">
        <f t="shared" si="85"/>
        <v>1</v>
      </c>
      <c r="S258" s="223">
        <f t="shared" si="83"/>
        <v>34934844</v>
      </c>
      <c r="T258" s="203">
        <f t="shared" si="86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80"/>
        <v>9370023</v>
      </c>
      <c r="I259" s="374">
        <v>1</v>
      </c>
      <c r="J259" s="275">
        <f t="shared" si="84"/>
        <v>9370023</v>
      </c>
      <c r="L259" s="499"/>
      <c r="M259" s="96">
        <f t="shared" si="81"/>
        <v>0</v>
      </c>
      <c r="O259" s="341">
        <v>1</v>
      </c>
      <c r="P259" s="338">
        <f t="shared" si="82"/>
        <v>9370023</v>
      </c>
      <c r="R259" s="218">
        <f t="shared" si="85"/>
        <v>1</v>
      </c>
      <c r="S259" s="223">
        <f t="shared" si="83"/>
        <v>9370023</v>
      </c>
      <c r="T259" s="203">
        <f t="shared" si="86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80"/>
        <v>0</v>
      </c>
      <c r="H260" s="339"/>
      <c r="I260" s="376">
        <v>2</v>
      </c>
      <c r="J260" s="275">
        <f t="shared" si="84"/>
        <v>14007200</v>
      </c>
      <c r="L260" s="374"/>
      <c r="M260" s="96">
        <f t="shared" ref="M260:M273" si="87">+L260*F260</f>
        <v>0</v>
      </c>
      <c r="O260" s="341">
        <v>2</v>
      </c>
      <c r="P260" s="338">
        <f t="shared" si="82"/>
        <v>14007200</v>
      </c>
      <c r="R260" s="218">
        <f t="shared" si="85"/>
        <v>2</v>
      </c>
      <c r="S260" s="223">
        <f t="shared" si="83"/>
        <v>14007200</v>
      </c>
      <c r="T260" s="203">
        <f t="shared" si="86"/>
        <v>1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80"/>
        <v>0</v>
      </c>
      <c r="H261" s="339"/>
      <c r="I261" s="376">
        <v>7</v>
      </c>
      <c r="J261" s="275">
        <f t="shared" si="84"/>
        <v>31801504</v>
      </c>
      <c r="L261" s="374"/>
      <c r="M261" s="96">
        <f t="shared" si="87"/>
        <v>0</v>
      </c>
      <c r="O261" s="341">
        <v>7</v>
      </c>
      <c r="P261" s="338">
        <f t="shared" si="82"/>
        <v>31801504</v>
      </c>
      <c r="R261" s="218">
        <f t="shared" si="85"/>
        <v>7</v>
      </c>
      <c r="S261" s="223">
        <f t="shared" si="83"/>
        <v>31801504</v>
      </c>
      <c r="T261" s="203">
        <f t="shared" si="86"/>
        <v>1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80"/>
        <v>0</v>
      </c>
      <c r="H262" s="339"/>
      <c r="I262" s="376">
        <v>2</v>
      </c>
      <c r="J262" s="275">
        <f t="shared" si="84"/>
        <v>17634176</v>
      </c>
      <c r="L262" s="374"/>
      <c r="M262" s="96">
        <f t="shared" si="87"/>
        <v>0</v>
      </c>
      <c r="O262" s="341">
        <v>2</v>
      </c>
      <c r="P262" s="338">
        <f t="shared" si="82"/>
        <v>17634176</v>
      </c>
      <c r="R262" s="218">
        <f t="shared" si="85"/>
        <v>2</v>
      </c>
      <c r="S262" s="223">
        <f t="shared" si="83"/>
        <v>17634176</v>
      </c>
      <c r="T262" s="203">
        <f t="shared" si="86"/>
        <v>1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80"/>
        <v>0</v>
      </c>
      <c r="H263" s="339"/>
      <c r="I263" s="376">
        <v>2</v>
      </c>
      <c r="J263" s="275">
        <f t="shared" si="84"/>
        <v>16520654</v>
      </c>
      <c r="L263" s="374"/>
      <c r="M263" s="96">
        <f t="shared" si="87"/>
        <v>0</v>
      </c>
      <c r="O263" s="341">
        <v>2</v>
      </c>
      <c r="P263" s="338">
        <f t="shared" si="82"/>
        <v>16520654</v>
      </c>
      <c r="R263" s="218">
        <f t="shared" si="85"/>
        <v>2</v>
      </c>
      <c r="S263" s="223">
        <f t="shared" si="83"/>
        <v>16520654</v>
      </c>
      <c r="T263" s="203">
        <f t="shared" si="86"/>
        <v>1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80"/>
        <v>0</v>
      </c>
      <c r="H264" s="339"/>
      <c r="I264" s="376">
        <v>1</v>
      </c>
      <c r="J264" s="275">
        <f t="shared" si="84"/>
        <v>13402555</v>
      </c>
      <c r="L264" s="374"/>
      <c r="M264" s="96">
        <f t="shared" si="87"/>
        <v>0</v>
      </c>
      <c r="O264" s="341">
        <v>1</v>
      </c>
      <c r="P264" s="338">
        <f t="shared" si="82"/>
        <v>13402555</v>
      </c>
      <c r="R264" s="218">
        <f t="shared" si="85"/>
        <v>1</v>
      </c>
      <c r="S264" s="223">
        <f t="shared" si="83"/>
        <v>13402555</v>
      </c>
      <c r="T264" s="203">
        <f t="shared" si="86"/>
        <v>1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80"/>
        <v>0</v>
      </c>
      <c r="H265" s="339"/>
      <c r="I265" s="376">
        <v>1</v>
      </c>
      <c r="J265" s="275">
        <f t="shared" si="84"/>
        <v>18700572</v>
      </c>
      <c r="L265" s="374"/>
      <c r="M265" s="96">
        <f t="shared" si="87"/>
        <v>0</v>
      </c>
      <c r="O265" s="341">
        <v>1</v>
      </c>
      <c r="P265" s="338">
        <f t="shared" si="82"/>
        <v>18700572</v>
      </c>
      <c r="R265" s="218">
        <f t="shared" si="85"/>
        <v>1</v>
      </c>
      <c r="S265" s="223">
        <f t="shared" si="83"/>
        <v>18700572</v>
      </c>
      <c r="T265" s="203">
        <f t="shared" si="86"/>
        <v>1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80"/>
        <v>0</v>
      </c>
      <c r="H266" s="339"/>
      <c r="I266" s="376">
        <v>60</v>
      </c>
      <c r="J266" s="275">
        <f t="shared" si="84"/>
        <v>54564960</v>
      </c>
      <c r="L266" s="374"/>
      <c r="M266" s="96">
        <f t="shared" si="87"/>
        <v>0</v>
      </c>
      <c r="O266" s="341">
        <v>60</v>
      </c>
      <c r="P266" s="338">
        <f t="shared" si="82"/>
        <v>54564960</v>
      </c>
      <c r="R266" s="218">
        <f t="shared" si="85"/>
        <v>60</v>
      </c>
      <c r="S266" s="223">
        <f t="shared" si="83"/>
        <v>54564960</v>
      </c>
      <c r="T266" s="203">
        <f t="shared" si="86"/>
        <v>1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80"/>
        <v>0</v>
      </c>
      <c r="H267" s="339"/>
      <c r="I267" s="376">
        <v>1</v>
      </c>
      <c r="J267" s="275">
        <f t="shared" si="84"/>
        <v>3122490</v>
      </c>
      <c r="L267" s="374"/>
      <c r="M267" s="96">
        <f t="shared" si="87"/>
        <v>0</v>
      </c>
      <c r="O267" s="341">
        <v>1</v>
      </c>
      <c r="P267" s="338">
        <f t="shared" si="82"/>
        <v>3122490</v>
      </c>
      <c r="R267" s="218">
        <f t="shared" si="85"/>
        <v>1</v>
      </c>
      <c r="S267" s="223">
        <f t="shared" si="83"/>
        <v>3122490</v>
      </c>
      <c r="T267" s="203">
        <f t="shared" si="86"/>
        <v>1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80"/>
        <v>0</v>
      </c>
      <c r="H268" s="342"/>
      <c r="I268" s="425">
        <v>5</v>
      </c>
      <c r="J268" s="275">
        <f t="shared" si="84"/>
        <v>12472835</v>
      </c>
      <c r="L268" s="390"/>
      <c r="M268" s="96">
        <f t="shared" si="87"/>
        <v>0</v>
      </c>
      <c r="O268" s="341">
        <v>5</v>
      </c>
      <c r="P268" s="338">
        <f t="shared" si="82"/>
        <v>12472835</v>
      </c>
      <c r="R268" s="218">
        <f t="shared" si="85"/>
        <v>5</v>
      </c>
      <c r="S268" s="223">
        <f t="shared" si="83"/>
        <v>12472835</v>
      </c>
      <c r="T268" s="203">
        <f t="shared" si="86"/>
        <v>1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80"/>
        <v>0</v>
      </c>
      <c r="H269" s="342"/>
      <c r="I269" s="425">
        <v>1</v>
      </c>
      <c r="J269" s="275">
        <f t="shared" si="84"/>
        <v>3175482</v>
      </c>
      <c r="L269" s="390"/>
      <c r="M269" s="96">
        <f t="shared" si="87"/>
        <v>0</v>
      </c>
      <c r="O269" s="341">
        <v>1</v>
      </c>
      <c r="P269" s="338">
        <f t="shared" si="82"/>
        <v>3175482</v>
      </c>
      <c r="R269" s="218">
        <f t="shared" si="85"/>
        <v>1</v>
      </c>
      <c r="S269" s="223">
        <f t="shared" si="83"/>
        <v>3175482</v>
      </c>
      <c r="T269" s="203">
        <f t="shared" si="86"/>
        <v>1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80"/>
        <v>0</v>
      </c>
      <c r="H270" s="342"/>
      <c r="I270" s="425">
        <v>1</v>
      </c>
      <c r="J270" s="275">
        <f t="shared" si="84"/>
        <v>7745541</v>
      </c>
      <c r="L270" s="390"/>
      <c r="M270" s="96">
        <f t="shared" si="87"/>
        <v>0</v>
      </c>
      <c r="O270" s="341">
        <v>1</v>
      </c>
      <c r="P270" s="338">
        <f t="shared" si="82"/>
        <v>7745541</v>
      </c>
      <c r="R270" s="218">
        <f t="shared" si="85"/>
        <v>1</v>
      </c>
      <c r="S270" s="223">
        <f t="shared" si="83"/>
        <v>7745541</v>
      </c>
      <c r="T270" s="203">
        <f t="shared" si="86"/>
        <v>1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80"/>
        <v>0</v>
      </c>
      <c r="H271" s="342"/>
      <c r="I271" s="425">
        <v>1</v>
      </c>
      <c r="J271" s="275">
        <f t="shared" si="84"/>
        <v>4670274</v>
      </c>
      <c r="L271" s="390"/>
      <c r="M271" s="96">
        <f t="shared" si="87"/>
        <v>0</v>
      </c>
      <c r="O271" s="341">
        <v>1</v>
      </c>
      <c r="P271" s="338">
        <f t="shared" si="82"/>
        <v>4670274</v>
      </c>
      <c r="R271" s="218">
        <f t="shared" si="85"/>
        <v>1</v>
      </c>
      <c r="S271" s="223">
        <f t="shared" si="83"/>
        <v>4670274</v>
      </c>
      <c r="T271" s="203">
        <f t="shared" si="86"/>
        <v>1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80"/>
        <v>0</v>
      </c>
      <c r="H272" s="342"/>
      <c r="I272" s="425">
        <v>1</v>
      </c>
      <c r="J272" s="275">
        <f t="shared" si="84"/>
        <v>4634392</v>
      </c>
      <c r="L272" s="390"/>
      <c r="M272" s="96">
        <f t="shared" si="87"/>
        <v>0</v>
      </c>
      <c r="O272" s="341">
        <v>1</v>
      </c>
      <c r="P272" s="338">
        <f t="shared" si="82"/>
        <v>4634392</v>
      </c>
      <c r="R272" s="218">
        <f t="shared" si="85"/>
        <v>1</v>
      </c>
      <c r="S272" s="223">
        <f t="shared" si="83"/>
        <v>4634392</v>
      </c>
      <c r="T272" s="203">
        <f t="shared" si="86"/>
        <v>1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80"/>
        <v>0</v>
      </c>
      <c r="H273" s="342"/>
      <c r="I273" s="425">
        <v>1</v>
      </c>
      <c r="J273" s="275">
        <f t="shared" si="84"/>
        <v>28512298</v>
      </c>
      <c r="L273" s="390"/>
      <c r="M273" s="96">
        <f t="shared" si="87"/>
        <v>0</v>
      </c>
      <c r="O273" s="341">
        <v>1</v>
      </c>
      <c r="P273" s="338">
        <f t="shared" si="82"/>
        <v>28512298</v>
      </c>
      <c r="R273" s="218">
        <f t="shared" si="85"/>
        <v>1</v>
      </c>
      <c r="S273" s="223">
        <f t="shared" si="83"/>
        <v>28512298</v>
      </c>
      <c r="T273" s="203">
        <f t="shared" si="86"/>
        <v>1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75"/>
      <c r="M274" s="97">
        <f>+L274*F274</f>
        <v>0</v>
      </c>
      <c r="O274" s="344">
        <v>3</v>
      </c>
      <c r="P274" s="338">
        <f>+O274*F274</f>
        <v>20696220</v>
      </c>
      <c r="R274" s="344">
        <f>+L274+O274</f>
        <v>3</v>
      </c>
      <c r="S274" s="238">
        <f t="shared" si="83"/>
        <v>20696220</v>
      </c>
      <c r="T274" s="345">
        <f>+S274/J274</f>
        <v>1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405">
        <f>SUM(J277:J294)</f>
        <v>319097403.89999998</v>
      </c>
      <c r="L276" s="459"/>
      <c r="M276" s="102">
        <f>SUM(M277:M294)</f>
        <v>13505000</v>
      </c>
      <c r="O276" s="263"/>
      <c r="P276" s="405">
        <f>SUM(P277:P294)</f>
        <v>283751687</v>
      </c>
      <c r="R276" s="191"/>
      <c r="S276" s="405">
        <f>SUM(S277:S294)</f>
        <v>297256687</v>
      </c>
      <c r="T276" s="264"/>
      <c r="V276" s="495">
        <f>+J276-S276</f>
        <v>21840716.899999976</v>
      </c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8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9">+(L277)*F277</f>
        <v>0</v>
      </c>
      <c r="O277" s="244">
        <v>143</v>
      </c>
      <c r="P277" s="329">
        <f t="shared" ref="P277:P294" si="90">+O277*F277</f>
        <v>32890000</v>
      </c>
      <c r="R277" s="244">
        <f>+L277+O277</f>
        <v>143</v>
      </c>
      <c r="S277" s="336">
        <f t="shared" ref="S277:S294" si="91">+R277*F277</f>
        <v>32890000</v>
      </c>
      <c r="T277" s="246">
        <f>+S277/J277</f>
        <v>0.89375000000000004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8"/>
        <v>4140000</v>
      </c>
      <c r="I278" s="374">
        <v>6</v>
      </c>
      <c r="J278" s="275">
        <f>+I278*F278</f>
        <v>1380000</v>
      </c>
      <c r="L278" s="347"/>
      <c r="M278" s="217">
        <f t="shared" si="89"/>
        <v>0</v>
      </c>
      <c r="O278" s="218">
        <v>6</v>
      </c>
      <c r="P278" s="329">
        <f t="shared" si="90"/>
        <v>1380000</v>
      </c>
      <c r="R278" s="218">
        <f>+L278+O278</f>
        <v>6</v>
      </c>
      <c r="S278" s="336">
        <f t="shared" si="91"/>
        <v>1380000</v>
      </c>
      <c r="T278" s="203">
        <f>+S278/J278</f>
        <v>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8"/>
        <v>13200000</v>
      </c>
      <c r="I279" s="374">
        <v>40</v>
      </c>
      <c r="J279" s="275">
        <f t="shared" ref="J279:J293" si="92">+I279*F279</f>
        <v>13200000</v>
      </c>
      <c r="L279" s="347"/>
      <c r="M279" s="217">
        <f t="shared" si="89"/>
        <v>0</v>
      </c>
      <c r="O279" s="218">
        <v>40</v>
      </c>
      <c r="P279" s="329">
        <f t="shared" si="90"/>
        <v>13200000</v>
      </c>
      <c r="R279" s="218">
        <f t="shared" ref="R279:R293" si="93">+L279+O279</f>
        <v>40</v>
      </c>
      <c r="S279" s="336">
        <f t="shared" si="91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8"/>
        <v>19422800</v>
      </c>
      <c r="H280" s="284"/>
      <c r="I280" s="374">
        <v>590</v>
      </c>
      <c r="J280" s="275">
        <f t="shared" si="92"/>
        <v>19422800</v>
      </c>
      <c r="K280" s="284"/>
      <c r="L280" s="347"/>
      <c r="M280" s="546">
        <f t="shared" si="89"/>
        <v>0</v>
      </c>
      <c r="N280" s="284"/>
      <c r="O280" s="276">
        <v>507</v>
      </c>
      <c r="P280" s="329">
        <f t="shared" si="90"/>
        <v>16690440</v>
      </c>
      <c r="Q280" s="284"/>
      <c r="R280" s="218">
        <f t="shared" si="93"/>
        <v>507</v>
      </c>
      <c r="S280" s="336">
        <f t="shared" si="91"/>
        <v>16690440</v>
      </c>
      <c r="T280" s="203">
        <f t="shared" ref="T280:T293" si="94">+S280/J280</f>
        <v>0.85932203389830508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8"/>
        <v>6700000</v>
      </c>
      <c r="I281" s="374">
        <v>13</v>
      </c>
      <c r="J281" s="275">
        <f t="shared" si="92"/>
        <v>4355000</v>
      </c>
      <c r="L281" s="347"/>
      <c r="M281" s="217">
        <f t="shared" si="89"/>
        <v>0</v>
      </c>
      <c r="O281" s="218">
        <v>9</v>
      </c>
      <c r="P281" s="329">
        <f t="shared" si="90"/>
        <v>3015000</v>
      </c>
      <c r="R281" s="218">
        <f t="shared" si="93"/>
        <v>9</v>
      </c>
      <c r="S281" s="336">
        <f t="shared" si="91"/>
        <v>3015000</v>
      </c>
      <c r="T281" s="203">
        <f t="shared" si="94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8"/>
        <v>3150000</v>
      </c>
      <c r="I282" s="374">
        <v>89999.998571428587</v>
      </c>
      <c r="J282" s="275">
        <f t="shared" si="92"/>
        <v>6299999.9000000013</v>
      </c>
      <c r="L282" s="347">
        <v>3500</v>
      </c>
      <c r="M282" s="329">
        <f t="shared" si="89"/>
        <v>245000</v>
      </c>
      <c r="O282" s="276">
        <v>71718.100000000006</v>
      </c>
      <c r="P282" s="329">
        <f t="shared" si="90"/>
        <v>5020267</v>
      </c>
      <c r="R282" s="218">
        <f t="shared" si="93"/>
        <v>75218.100000000006</v>
      </c>
      <c r="S282" s="336">
        <f t="shared" si="91"/>
        <v>5265267</v>
      </c>
      <c r="T282" s="203">
        <f t="shared" si="94"/>
        <v>0.83575667993264557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8"/>
        <v>46200000</v>
      </c>
      <c r="I283" s="374">
        <v>14</v>
      </c>
      <c r="J283" s="275">
        <f t="shared" si="92"/>
        <v>46200000</v>
      </c>
      <c r="L283" s="347">
        <v>1</v>
      </c>
      <c r="M283" s="329">
        <f t="shared" si="89"/>
        <v>3300000</v>
      </c>
      <c r="O283" s="218">
        <v>13</v>
      </c>
      <c r="P283" s="329">
        <f t="shared" si="90"/>
        <v>42900000</v>
      </c>
      <c r="R283" s="218">
        <f t="shared" si="93"/>
        <v>14</v>
      </c>
      <c r="S283" s="336">
        <f t="shared" si="91"/>
        <v>46200000</v>
      </c>
      <c r="T283" s="203">
        <f t="shared" si="94"/>
        <v>1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8"/>
        <v>151200000</v>
      </c>
      <c r="I284" s="374">
        <v>4679</v>
      </c>
      <c r="J284" s="275">
        <f t="shared" si="92"/>
        <v>168444000</v>
      </c>
      <c r="L284" s="347">
        <v>270</v>
      </c>
      <c r="M284" s="329">
        <f t="shared" si="89"/>
        <v>9720000</v>
      </c>
      <c r="O284" s="218">
        <v>4199</v>
      </c>
      <c r="P284" s="329">
        <f t="shared" si="90"/>
        <v>151164000</v>
      </c>
      <c r="R284" s="218">
        <f t="shared" si="93"/>
        <v>4469</v>
      </c>
      <c r="S284" s="336">
        <f t="shared" si="91"/>
        <v>160884000</v>
      </c>
      <c r="T284" s="203">
        <f t="shared" si="94"/>
        <v>0.95511861508869411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8"/>
        <v>3620000</v>
      </c>
      <c r="I285" s="374">
        <v>4000</v>
      </c>
      <c r="J285" s="275">
        <f t="shared" si="92"/>
        <v>3620000</v>
      </c>
      <c r="L285" s="347"/>
      <c r="M285" s="329">
        <f t="shared" si="89"/>
        <v>0</v>
      </c>
      <c r="O285" s="218">
        <v>2700</v>
      </c>
      <c r="P285" s="329">
        <f t="shared" si="90"/>
        <v>2443500</v>
      </c>
      <c r="R285" s="218">
        <f t="shared" si="93"/>
        <v>2700</v>
      </c>
      <c r="S285" s="336">
        <f t="shared" si="91"/>
        <v>2443500</v>
      </c>
      <c r="T285" s="203">
        <f t="shared" si="94"/>
        <v>0.67500000000000004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8"/>
        <v>2811600</v>
      </c>
      <c r="I286" s="374">
        <v>18</v>
      </c>
      <c r="J286" s="275">
        <f t="shared" si="92"/>
        <v>2811600</v>
      </c>
      <c r="L286" s="347"/>
      <c r="M286" s="329">
        <f t="shared" si="89"/>
        <v>0</v>
      </c>
      <c r="O286" s="218">
        <v>15</v>
      </c>
      <c r="P286" s="329">
        <f t="shared" si="90"/>
        <v>2343000</v>
      </c>
      <c r="R286" s="218">
        <f t="shared" si="93"/>
        <v>15</v>
      </c>
      <c r="S286" s="336">
        <f t="shared" si="91"/>
        <v>2343000</v>
      </c>
      <c r="T286" s="203">
        <f t="shared" si="94"/>
        <v>0.83333333333333337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8"/>
        <v>4000000</v>
      </c>
      <c r="I287" s="374">
        <v>1</v>
      </c>
      <c r="J287" s="275">
        <f t="shared" si="92"/>
        <v>4000000</v>
      </c>
      <c r="L287" s="347"/>
      <c r="M287" s="217">
        <f t="shared" si="89"/>
        <v>0</v>
      </c>
      <c r="O287" s="218">
        <v>1</v>
      </c>
      <c r="P287" s="329">
        <f t="shared" si="90"/>
        <v>4000000</v>
      </c>
      <c r="R287" s="218">
        <f t="shared" si="93"/>
        <v>1</v>
      </c>
      <c r="S287" s="336">
        <f t="shared" si="91"/>
        <v>4000000</v>
      </c>
      <c r="T287" s="203">
        <f t="shared" si="94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8"/>
        <v>21590248</v>
      </c>
      <c r="I288" s="374">
        <v>2000.0033333333322</v>
      </c>
      <c r="J288" s="275">
        <f t="shared" si="92"/>
        <v>2400003.9999999986</v>
      </c>
      <c r="L288" s="347">
        <v>200</v>
      </c>
      <c r="M288" s="329">
        <f t="shared" si="89"/>
        <v>240000</v>
      </c>
      <c r="O288" s="218">
        <v>1467.9</v>
      </c>
      <c r="P288" s="329">
        <f t="shared" si="90"/>
        <v>1761480</v>
      </c>
      <c r="R288" s="218">
        <f t="shared" si="93"/>
        <v>1667.9</v>
      </c>
      <c r="S288" s="336">
        <f t="shared" si="91"/>
        <v>2001480</v>
      </c>
      <c r="T288" s="203">
        <f t="shared" si="94"/>
        <v>0.83394861008565035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8"/>
        <v>2280000</v>
      </c>
      <c r="I289" s="374">
        <v>80</v>
      </c>
      <c r="J289" s="275">
        <f t="shared" si="92"/>
        <v>2280000</v>
      </c>
      <c r="L289" s="347"/>
      <c r="M289" s="329">
        <f t="shared" si="89"/>
        <v>0</v>
      </c>
      <c r="O289" s="218">
        <v>80</v>
      </c>
      <c r="P289" s="329">
        <f t="shared" si="90"/>
        <v>2280000</v>
      </c>
      <c r="R289" s="218">
        <f t="shared" si="93"/>
        <v>80</v>
      </c>
      <c r="S289" s="336">
        <f t="shared" si="91"/>
        <v>2280000</v>
      </c>
      <c r="T289" s="203">
        <f t="shared" si="94"/>
        <v>1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8"/>
        <v>23556720</v>
      </c>
      <c r="I290" s="374">
        <v>0</v>
      </c>
      <c r="J290" s="275">
        <f t="shared" si="92"/>
        <v>0</v>
      </c>
      <c r="L290" s="347"/>
      <c r="M290" s="217">
        <f t="shared" si="89"/>
        <v>0</v>
      </c>
      <c r="O290" s="218">
        <v>0</v>
      </c>
      <c r="P290" s="329">
        <f t="shared" si="90"/>
        <v>0</v>
      </c>
      <c r="R290" s="218">
        <f t="shared" si="93"/>
        <v>0</v>
      </c>
      <c r="S290" s="336">
        <f t="shared" si="91"/>
        <v>0</v>
      </c>
      <c r="T290" s="203"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8"/>
        <v>920000</v>
      </c>
      <c r="I291" s="374">
        <v>2</v>
      </c>
      <c r="J291" s="275">
        <f t="shared" si="92"/>
        <v>184000</v>
      </c>
      <c r="L291" s="347"/>
      <c r="M291" s="217">
        <f t="shared" si="89"/>
        <v>0</v>
      </c>
      <c r="O291" s="218">
        <v>2</v>
      </c>
      <c r="P291" s="329">
        <f t="shared" si="90"/>
        <v>184000</v>
      </c>
      <c r="R291" s="218">
        <f t="shared" si="93"/>
        <v>2</v>
      </c>
      <c r="S291" s="336">
        <f t="shared" si="91"/>
        <v>184000</v>
      </c>
      <c r="T291" s="203">
        <f t="shared" si="94"/>
        <v>1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8"/>
        <v>4200000</v>
      </c>
      <c r="I292" s="374">
        <v>52</v>
      </c>
      <c r="J292" s="275">
        <f t="shared" si="92"/>
        <v>7280000</v>
      </c>
      <c r="L292" s="347"/>
      <c r="M292" s="217">
        <f t="shared" si="89"/>
        <v>0</v>
      </c>
      <c r="O292" s="218">
        <v>30</v>
      </c>
      <c r="P292" s="329">
        <f t="shared" si="90"/>
        <v>4200000</v>
      </c>
      <c r="R292" s="218">
        <f t="shared" si="93"/>
        <v>30</v>
      </c>
      <c r="S292" s="336">
        <f t="shared" si="91"/>
        <v>4200000</v>
      </c>
      <c r="T292" s="203">
        <f t="shared" si="94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8"/>
        <v>280000</v>
      </c>
      <c r="I293" s="374">
        <v>12</v>
      </c>
      <c r="J293" s="275">
        <f t="shared" si="92"/>
        <v>420000</v>
      </c>
      <c r="L293" s="347"/>
      <c r="M293" s="217">
        <f t="shared" si="89"/>
        <v>0</v>
      </c>
      <c r="O293" s="218">
        <v>8</v>
      </c>
      <c r="P293" s="329">
        <f t="shared" si="90"/>
        <v>280000</v>
      </c>
      <c r="R293" s="218">
        <f t="shared" si="93"/>
        <v>8</v>
      </c>
      <c r="S293" s="336">
        <f t="shared" si="91"/>
        <v>280000</v>
      </c>
      <c r="T293" s="203">
        <f t="shared" si="94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8"/>
        <v>4360000</v>
      </c>
      <c r="I294" s="375">
        <v>0</v>
      </c>
      <c r="J294" s="278">
        <f>+I294*F294</f>
        <v>0</v>
      </c>
      <c r="L294" s="428"/>
      <c r="M294" s="236">
        <f t="shared" si="89"/>
        <v>0</v>
      </c>
      <c r="O294" s="237">
        <v>0</v>
      </c>
      <c r="P294" s="348">
        <f t="shared" si="90"/>
        <v>0</v>
      </c>
      <c r="R294" s="237">
        <f>+L294+O294</f>
        <v>0</v>
      </c>
      <c r="S294" s="349">
        <f t="shared" si="91"/>
        <v>0</v>
      </c>
      <c r="T294" s="213"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SUM(J298:J370)</f>
        <v>656718027.3599999</v>
      </c>
      <c r="L297" s="459"/>
      <c r="M297" s="102">
        <f>SUM(M298:M370)</f>
        <v>17352682</v>
      </c>
      <c r="O297" s="263"/>
      <c r="P297" s="405">
        <f>SUM(P298:P370)</f>
        <v>595134300.39999998</v>
      </c>
      <c r="R297" s="191"/>
      <c r="S297" s="405">
        <f>SUM(S298:S370)</f>
        <v>612486982.39999998</v>
      </c>
      <c r="T297" s="264"/>
      <c r="V297" s="495">
        <f>+J297-S297</f>
        <v>44231044.959999919</v>
      </c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5">+E298*F298</f>
        <v>682500</v>
      </c>
      <c r="I298" s="371">
        <v>1500</v>
      </c>
      <c r="J298" s="95">
        <f>+I298*F298</f>
        <v>682500</v>
      </c>
      <c r="L298" s="371"/>
      <c r="M298" s="242">
        <f t="shared" ref="M298:M361" si="96">+(L298)*F298</f>
        <v>0</v>
      </c>
      <c r="O298" s="244">
        <v>1001</v>
      </c>
      <c r="P298" s="327">
        <f t="shared" ref="P298:P361" si="97">+O298*F298</f>
        <v>455455</v>
      </c>
      <c r="R298" s="244">
        <f>+L298+O298</f>
        <v>1001</v>
      </c>
      <c r="S298" s="447">
        <f t="shared" ref="S298:S361" si="98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5"/>
        <v>682500</v>
      </c>
      <c r="I299" s="374">
        <v>1500</v>
      </c>
      <c r="J299" s="96">
        <f>+I299*F299</f>
        <v>682500</v>
      </c>
      <c r="L299" s="347"/>
      <c r="M299" s="329">
        <f t="shared" si="96"/>
        <v>0</v>
      </c>
      <c r="O299" s="218">
        <v>1500</v>
      </c>
      <c r="P299" s="329">
        <f t="shared" si="97"/>
        <v>682500</v>
      </c>
      <c r="R299" s="218">
        <f>+L299+O299</f>
        <v>1500</v>
      </c>
      <c r="S299" s="336">
        <f t="shared" si="98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5"/>
        <v>500000</v>
      </c>
      <c r="I300" s="374">
        <v>2</v>
      </c>
      <c r="J300" s="96">
        <f t="shared" ref="J300:J342" si="99">+I300*F300</f>
        <v>500000</v>
      </c>
      <c r="L300" s="347"/>
      <c r="M300" s="217">
        <f t="shared" si="96"/>
        <v>0</v>
      </c>
      <c r="O300" s="218">
        <v>2</v>
      </c>
      <c r="P300" s="329">
        <f t="shared" si="97"/>
        <v>500000</v>
      </c>
      <c r="R300" s="218">
        <f t="shared" ref="R300:R363" si="100">+L300+O300</f>
        <v>2</v>
      </c>
      <c r="S300" s="336">
        <f t="shared" si="98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5"/>
        <v>7194000</v>
      </c>
      <c r="I301" s="374">
        <v>30</v>
      </c>
      <c r="J301" s="96">
        <f t="shared" si="99"/>
        <v>7194000</v>
      </c>
      <c r="L301" s="347"/>
      <c r="M301" s="217">
        <f t="shared" si="96"/>
        <v>0</v>
      </c>
      <c r="O301" s="218">
        <v>10</v>
      </c>
      <c r="P301" s="329">
        <f t="shared" si="97"/>
        <v>2398000</v>
      </c>
      <c r="R301" s="218">
        <f t="shared" si="100"/>
        <v>10</v>
      </c>
      <c r="S301" s="336">
        <f t="shared" si="98"/>
        <v>2398000</v>
      </c>
      <c r="T301" s="203">
        <f t="shared" ref="T301:T364" si="101">+S301/J301</f>
        <v>0.33333333333333331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5"/>
        <v>450000</v>
      </c>
      <c r="I302" s="374">
        <v>400</v>
      </c>
      <c r="J302" s="96">
        <f t="shared" si="99"/>
        <v>600000</v>
      </c>
      <c r="L302" s="347"/>
      <c r="M302" s="217">
        <f t="shared" si="96"/>
        <v>0</v>
      </c>
      <c r="O302" s="218">
        <v>300</v>
      </c>
      <c r="P302" s="329">
        <f t="shared" si="97"/>
        <v>450000</v>
      </c>
      <c r="R302" s="218">
        <f t="shared" si="100"/>
        <v>300</v>
      </c>
      <c r="S302" s="336">
        <f t="shared" si="98"/>
        <v>450000</v>
      </c>
      <c r="T302" s="203">
        <f t="shared" si="101"/>
        <v>0.75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5"/>
        <v>7800000</v>
      </c>
      <c r="I303" s="374">
        <v>15</v>
      </c>
      <c r="J303" s="96">
        <f t="shared" si="99"/>
        <v>2340000</v>
      </c>
      <c r="L303" s="347"/>
      <c r="M303" s="217">
        <f t="shared" si="96"/>
        <v>0</v>
      </c>
      <c r="O303" s="218">
        <v>5</v>
      </c>
      <c r="P303" s="329">
        <f t="shared" si="97"/>
        <v>780000</v>
      </c>
      <c r="R303" s="218">
        <f t="shared" si="100"/>
        <v>5</v>
      </c>
      <c r="S303" s="336">
        <f t="shared" si="98"/>
        <v>780000</v>
      </c>
      <c r="T303" s="203">
        <f t="shared" si="101"/>
        <v>0.33333333333333331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5"/>
        <v>6000000</v>
      </c>
      <c r="I304" s="374">
        <v>1</v>
      </c>
      <c r="J304" s="96">
        <f t="shared" si="99"/>
        <v>6000000</v>
      </c>
      <c r="L304" s="347"/>
      <c r="M304" s="217">
        <f t="shared" si="96"/>
        <v>0</v>
      </c>
      <c r="O304" s="218">
        <v>1</v>
      </c>
      <c r="P304" s="329">
        <f t="shared" si="97"/>
        <v>6000000</v>
      </c>
      <c r="R304" s="218">
        <f t="shared" si="100"/>
        <v>1</v>
      </c>
      <c r="S304" s="336">
        <f t="shared" si="98"/>
        <v>6000000</v>
      </c>
      <c r="T304" s="203">
        <f t="shared" si="101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5"/>
        <v>6960500</v>
      </c>
      <c r="I305" s="374">
        <v>3</v>
      </c>
      <c r="J305" s="96">
        <f t="shared" si="99"/>
        <v>10440750</v>
      </c>
      <c r="L305" s="347"/>
      <c r="M305" s="217">
        <f t="shared" si="96"/>
        <v>0</v>
      </c>
      <c r="O305" s="218">
        <v>2</v>
      </c>
      <c r="P305" s="329">
        <f t="shared" si="97"/>
        <v>6960500</v>
      </c>
      <c r="R305" s="218">
        <f t="shared" si="100"/>
        <v>2</v>
      </c>
      <c r="S305" s="336">
        <f t="shared" si="98"/>
        <v>6960500</v>
      </c>
      <c r="T305" s="203">
        <f t="shared" si="101"/>
        <v>0.66666666666666663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5"/>
        <v>9000000</v>
      </c>
      <c r="I306" s="374">
        <v>1</v>
      </c>
      <c r="J306" s="96">
        <f t="shared" si="99"/>
        <v>9000000</v>
      </c>
      <c r="L306" s="347"/>
      <c r="M306" s="217">
        <f t="shared" si="96"/>
        <v>0</v>
      </c>
      <c r="O306" s="218">
        <v>1</v>
      </c>
      <c r="P306" s="329">
        <f t="shared" si="97"/>
        <v>9000000</v>
      </c>
      <c r="R306" s="218">
        <f t="shared" si="100"/>
        <v>1</v>
      </c>
      <c r="S306" s="336">
        <f t="shared" si="98"/>
        <v>9000000</v>
      </c>
      <c r="T306" s="203">
        <f t="shared" si="101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5"/>
        <v>17136000</v>
      </c>
      <c r="I307" s="374">
        <v>0</v>
      </c>
      <c r="J307" s="96">
        <f t="shared" si="99"/>
        <v>0</v>
      </c>
      <c r="L307" s="330"/>
      <c r="M307" s="217">
        <f t="shared" si="96"/>
        <v>0</v>
      </c>
      <c r="O307" s="218">
        <v>0</v>
      </c>
      <c r="P307" s="329">
        <f t="shared" si="97"/>
        <v>0</v>
      </c>
      <c r="R307" s="218">
        <f t="shared" si="100"/>
        <v>0</v>
      </c>
      <c r="S307" s="336">
        <f t="shared" si="98"/>
        <v>0</v>
      </c>
      <c r="T307" s="203"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5"/>
        <v>200000</v>
      </c>
      <c r="I308" s="374">
        <v>0</v>
      </c>
      <c r="J308" s="96">
        <f t="shared" si="99"/>
        <v>0</v>
      </c>
      <c r="L308" s="330"/>
      <c r="M308" s="217">
        <f t="shared" si="96"/>
        <v>0</v>
      </c>
      <c r="O308" s="218">
        <v>0</v>
      </c>
      <c r="P308" s="329">
        <f t="shared" si="97"/>
        <v>0</v>
      </c>
      <c r="R308" s="218">
        <f t="shared" si="100"/>
        <v>0</v>
      </c>
      <c r="S308" s="336">
        <f t="shared" si="98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5"/>
        <v>1795000</v>
      </c>
      <c r="I309" s="374">
        <v>1</v>
      </c>
      <c r="J309" s="96">
        <f t="shared" si="99"/>
        <v>1795000</v>
      </c>
      <c r="L309" s="347"/>
      <c r="M309" s="217">
        <f t="shared" si="96"/>
        <v>0</v>
      </c>
      <c r="O309" s="218">
        <v>1</v>
      </c>
      <c r="P309" s="329">
        <f t="shared" si="97"/>
        <v>1795000</v>
      </c>
      <c r="R309" s="218">
        <f t="shared" si="100"/>
        <v>1</v>
      </c>
      <c r="S309" s="336">
        <f t="shared" si="98"/>
        <v>1795000</v>
      </c>
      <c r="T309" s="203">
        <f t="shared" si="101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5"/>
        <v>1795000</v>
      </c>
      <c r="I310" s="374">
        <v>1</v>
      </c>
      <c r="J310" s="96">
        <f t="shared" si="99"/>
        <v>1795000</v>
      </c>
      <c r="L310" s="330"/>
      <c r="M310" s="217">
        <f t="shared" si="96"/>
        <v>0</v>
      </c>
      <c r="O310" s="218">
        <v>0</v>
      </c>
      <c r="P310" s="329">
        <f t="shared" si="97"/>
        <v>0</v>
      </c>
      <c r="R310" s="218">
        <f t="shared" si="100"/>
        <v>0</v>
      </c>
      <c r="S310" s="336">
        <f t="shared" si="98"/>
        <v>0</v>
      </c>
      <c r="T310" s="203">
        <f t="shared" si="101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5"/>
        <v>5389000</v>
      </c>
      <c r="I311" s="374">
        <v>316</v>
      </c>
      <c r="J311" s="96">
        <f t="shared" si="99"/>
        <v>5372000</v>
      </c>
      <c r="L311" s="347"/>
      <c r="M311" s="217">
        <f t="shared" si="96"/>
        <v>0</v>
      </c>
      <c r="O311" s="218">
        <v>316</v>
      </c>
      <c r="P311" s="329">
        <f t="shared" si="97"/>
        <v>5372000</v>
      </c>
      <c r="R311" s="218">
        <f t="shared" si="100"/>
        <v>316</v>
      </c>
      <c r="S311" s="336">
        <f t="shared" si="98"/>
        <v>5372000</v>
      </c>
      <c r="T311" s="203">
        <f t="shared" si="101"/>
        <v>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5"/>
        <v>5389000</v>
      </c>
      <c r="I312" s="374">
        <v>316</v>
      </c>
      <c r="J312" s="96">
        <f t="shared" si="99"/>
        <v>5372000</v>
      </c>
      <c r="L312" s="330"/>
      <c r="M312" s="217">
        <f t="shared" si="96"/>
        <v>0</v>
      </c>
      <c r="O312" s="218">
        <v>0</v>
      </c>
      <c r="P312" s="329">
        <f t="shared" si="97"/>
        <v>0</v>
      </c>
      <c r="R312" s="218">
        <f t="shared" si="100"/>
        <v>0</v>
      </c>
      <c r="S312" s="336">
        <f t="shared" si="98"/>
        <v>0</v>
      </c>
      <c r="T312" s="203">
        <f t="shared" si="101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5"/>
        <v>14612500</v>
      </c>
      <c r="I313" s="374">
        <v>19</v>
      </c>
      <c r="J313" s="96">
        <f t="shared" si="99"/>
        <v>19831250</v>
      </c>
      <c r="L313" s="347">
        <v>1</v>
      </c>
      <c r="M313" s="329">
        <f t="shared" si="96"/>
        <v>1043750</v>
      </c>
      <c r="O313" s="218">
        <v>18</v>
      </c>
      <c r="P313" s="329">
        <f t="shared" si="97"/>
        <v>18787500</v>
      </c>
      <c r="R313" s="218">
        <f t="shared" si="100"/>
        <v>19</v>
      </c>
      <c r="S313" s="336">
        <f t="shared" si="98"/>
        <v>19831250</v>
      </c>
      <c r="T313" s="203">
        <f t="shared" si="101"/>
        <v>1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5"/>
        <v>2530000</v>
      </c>
      <c r="I314" s="374">
        <v>1</v>
      </c>
      <c r="J314" s="96">
        <f t="shared" si="99"/>
        <v>2530000</v>
      </c>
      <c r="L314" s="450"/>
      <c r="M314" s="291">
        <f t="shared" si="96"/>
        <v>0</v>
      </c>
      <c r="O314" s="218">
        <v>1</v>
      </c>
      <c r="P314" s="329">
        <f t="shared" si="97"/>
        <v>2530000</v>
      </c>
      <c r="R314" s="218">
        <f t="shared" si="100"/>
        <v>1</v>
      </c>
      <c r="S314" s="336">
        <f t="shared" si="98"/>
        <v>2530000</v>
      </c>
      <c r="T314" s="203">
        <f t="shared" si="101"/>
        <v>1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5"/>
        <v>3060000</v>
      </c>
      <c r="I315" s="374">
        <v>5</v>
      </c>
      <c r="J315" s="96">
        <f t="shared" si="99"/>
        <v>3825000</v>
      </c>
      <c r="L315" s="347">
        <v>1</v>
      </c>
      <c r="M315" s="329">
        <f t="shared" si="96"/>
        <v>765000</v>
      </c>
      <c r="O315" s="218">
        <v>4</v>
      </c>
      <c r="P315" s="329">
        <f t="shared" si="97"/>
        <v>3060000</v>
      </c>
      <c r="R315" s="218">
        <f t="shared" si="100"/>
        <v>5</v>
      </c>
      <c r="S315" s="336">
        <f t="shared" si="98"/>
        <v>3825000</v>
      </c>
      <c r="T315" s="203">
        <f t="shared" si="101"/>
        <v>1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5"/>
        <v>15065000</v>
      </c>
      <c r="I316" s="374">
        <v>0</v>
      </c>
      <c r="J316" s="96">
        <f t="shared" si="99"/>
        <v>0</v>
      </c>
      <c r="L316" s="347"/>
      <c r="M316" s="329">
        <f t="shared" si="96"/>
        <v>0</v>
      </c>
      <c r="O316" s="218">
        <v>0</v>
      </c>
      <c r="P316" s="329">
        <f t="shared" si="97"/>
        <v>0</v>
      </c>
      <c r="R316" s="218">
        <f t="shared" si="100"/>
        <v>0</v>
      </c>
      <c r="S316" s="336">
        <f t="shared" si="98"/>
        <v>0</v>
      </c>
      <c r="T316" s="203">
        <v>0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5"/>
        <v>10710000</v>
      </c>
      <c r="I317" s="374">
        <v>0</v>
      </c>
      <c r="J317" s="96">
        <f t="shared" si="99"/>
        <v>0</v>
      </c>
      <c r="L317" s="347"/>
      <c r="M317" s="329">
        <f t="shared" si="96"/>
        <v>0</v>
      </c>
      <c r="O317" s="218">
        <v>0</v>
      </c>
      <c r="P317" s="329">
        <f t="shared" si="97"/>
        <v>0</v>
      </c>
      <c r="R317" s="218">
        <f t="shared" si="100"/>
        <v>0</v>
      </c>
      <c r="S317" s="336">
        <f t="shared" si="98"/>
        <v>0</v>
      </c>
      <c r="T317" s="203">
        <v>0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5"/>
        <v>22948905.600000001</v>
      </c>
      <c r="I318" s="374">
        <v>0</v>
      </c>
      <c r="J318" s="96">
        <f t="shared" si="99"/>
        <v>0</v>
      </c>
      <c r="L318" s="330"/>
      <c r="M318" s="329">
        <f t="shared" si="96"/>
        <v>0</v>
      </c>
      <c r="O318" s="218">
        <v>0</v>
      </c>
      <c r="P318" s="329">
        <f t="shared" si="97"/>
        <v>0</v>
      </c>
      <c r="R318" s="218">
        <f t="shared" si="100"/>
        <v>0</v>
      </c>
      <c r="S318" s="336">
        <f t="shared" si="98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5"/>
        <v>46710000</v>
      </c>
      <c r="I319" s="374">
        <v>2595</v>
      </c>
      <c r="J319" s="96">
        <f t="shared" si="99"/>
        <v>46710000</v>
      </c>
      <c r="L319" s="462"/>
      <c r="M319" s="329">
        <f t="shared" si="96"/>
        <v>0</v>
      </c>
      <c r="O319" s="218">
        <v>2595</v>
      </c>
      <c r="P319" s="329">
        <f t="shared" si="97"/>
        <v>46710000</v>
      </c>
      <c r="R319" s="218">
        <f t="shared" si="100"/>
        <v>2595</v>
      </c>
      <c r="S319" s="336">
        <f t="shared" si="98"/>
        <v>46710000</v>
      </c>
      <c r="T319" s="203">
        <f t="shared" si="101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5"/>
        <v>42414112.439999998</v>
      </c>
      <c r="I320" s="374">
        <v>2595</v>
      </c>
      <c r="J320" s="96">
        <f t="shared" si="99"/>
        <v>42414112.439999998</v>
      </c>
      <c r="L320" s="330"/>
      <c r="M320" s="329">
        <f t="shared" si="96"/>
        <v>0</v>
      </c>
      <c r="O320" s="218">
        <v>2595</v>
      </c>
      <c r="P320" s="329">
        <f t="shared" si="97"/>
        <v>42414112.439999998</v>
      </c>
      <c r="R320" s="218">
        <f t="shared" si="100"/>
        <v>2595</v>
      </c>
      <c r="S320" s="336">
        <f t="shared" si="98"/>
        <v>42414112.439999998</v>
      </c>
      <c r="T320" s="203">
        <f t="shared" si="101"/>
        <v>1</v>
      </c>
      <c r="V320" s="492"/>
    </row>
    <row r="321" spans="2:22" s="284" customFormat="1" ht="52.1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5"/>
        <v>951000</v>
      </c>
      <c r="I321" s="374">
        <v>3500</v>
      </c>
      <c r="J321" s="96">
        <f t="shared" si="99"/>
        <v>5547500</v>
      </c>
      <c r="L321" s="550">
        <v>20</v>
      </c>
      <c r="M321" s="329">
        <f t="shared" si="96"/>
        <v>31700</v>
      </c>
      <c r="O321" s="218">
        <v>3075.3199999999997</v>
      </c>
      <c r="P321" s="329">
        <f t="shared" si="97"/>
        <v>4874382.1999999993</v>
      </c>
      <c r="R321" s="218">
        <f t="shared" si="100"/>
        <v>3095.3199999999997</v>
      </c>
      <c r="S321" s="336">
        <f t="shared" si="98"/>
        <v>4906082.1999999993</v>
      </c>
      <c r="T321" s="203">
        <f t="shared" si="101"/>
        <v>0.88437714285714275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5"/>
        <v>684000</v>
      </c>
      <c r="I322" s="374">
        <v>82</v>
      </c>
      <c r="J322" s="96">
        <f t="shared" si="99"/>
        <v>369000</v>
      </c>
      <c r="L322" s="347"/>
      <c r="M322" s="329">
        <f t="shared" si="96"/>
        <v>0</v>
      </c>
      <c r="O322" s="218">
        <v>82</v>
      </c>
      <c r="P322" s="329">
        <f t="shared" si="97"/>
        <v>369000</v>
      </c>
      <c r="R322" s="218">
        <f t="shared" si="100"/>
        <v>82</v>
      </c>
      <c r="S322" s="336">
        <f t="shared" si="98"/>
        <v>369000</v>
      </c>
      <c r="T322" s="203">
        <f t="shared" si="101"/>
        <v>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5"/>
        <v>360000</v>
      </c>
      <c r="I323" s="374">
        <v>0</v>
      </c>
      <c r="J323" s="96">
        <f t="shared" si="99"/>
        <v>0</v>
      </c>
      <c r="L323" s="330"/>
      <c r="M323" s="329">
        <f t="shared" si="96"/>
        <v>0</v>
      </c>
      <c r="O323" s="218">
        <v>0</v>
      </c>
      <c r="P323" s="329">
        <f t="shared" si="97"/>
        <v>0</v>
      </c>
      <c r="R323" s="218">
        <f t="shared" si="100"/>
        <v>0</v>
      </c>
      <c r="S323" s="336">
        <f t="shared" si="98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5"/>
        <v>936000</v>
      </c>
      <c r="I324" s="374">
        <v>0</v>
      </c>
      <c r="J324" s="96">
        <f t="shared" si="99"/>
        <v>0</v>
      </c>
      <c r="L324" s="330"/>
      <c r="M324" s="329">
        <f t="shared" si="96"/>
        <v>0</v>
      </c>
      <c r="O324" s="218">
        <v>0</v>
      </c>
      <c r="P324" s="329">
        <f t="shared" si="97"/>
        <v>0</v>
      </c>
      <c r="R324" s="218">
        <f t="shared" si="100"/>
        <v>0</v>
      </c>
      <c r="S324" s="336">
        <f t="shared" si="98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5"/>
        <v>3600000</v>
      </c>
      <c r="I325" s="374">
        <v>4200</v>
      </c>
      <c r="J325" s="96">
        <f t="shared" si="99"/>
        <v>25200000</v>
      </c>
      <c r="L325" s="550">
        <v>320</v>
      </c>
      <c r="M325" s="329">
        <f t="shared" si="96"/>
        <v>1920000</v>
      </c>
      <c r="O325" s="218">
        <v>3516</v>
      </c>
      <c r="P325" s="329">
        <f t="shared" si="97"/>
        <v>21096000</v>
      </c>
      <c r="R325" s="218">
        <f t="shared" si="100"/>
        <v>3836</v>
      </c>
      <c r="S325" s="336">
        <f t="shared" si="98"/>
        <v>23016000</v>
      </c>
      <c r="T325" s="203">
        <f t="shared" si="101"/>
        <v>0.91333333333333333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5"/>
        <v>360000</v>
      </c>
      <c r="I326" s="374">
        <v>252</v>
      </c>
      <c r="J326" s="96">
        <f t="shared" si="99"/>
        <v>453600</v>
      </c>
      <c r="L326" s="550"/>
      <c r="M326" s="329">
        <f t="shared" si="96"/>
        <v>0</v>
      </c>
      <c r="O326" s="218">
        <v>248</v>
      </c>
      <c r="P326" s="329">
        <f t="shared" si="97"/>
        <v>446400</v>
      </c>
      <c r="R326" s="218">
        <f t="shared" si="100"/>
        <v>248</v>
      </c>
      <c r="S326" s="336">
        <f t="shared" si="98"/>
        <v>446400</v>
      </c>
      <c r="T326" s="203">
        <f t="shared" si="101"/>
        <v>0.98412698412698407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5"/>
        <v>720000</v>
      </c>
      <c r="I327" s="374">
        <v>12</v>
      </c>
      <c r="J327" s="96">
        <f t="shared" si="99"/>
        <v>720000</v>
      </c>
      <c r="L327" s="347"/>
      <c r="M327" s="329">
        <f t="shared" si="96"/>
        <v>0</v>
      </c>
      <c r="O327" s="218">
        <v>12</v>
      </c>
      <c r="P327" s="329">
        <f t="shared" si="97"/>
        <v>720000</v>
      </c>
      <c r="R327" s="218">
        <f t="shared" si="100"/>
        <v>12</v>
      </c>
      <c r="S327" s="336">
        <f t="shared" si="98"/>
        <v>720000</v>
      </c>
      <c r="T327" s="203">
        <f t="shared" si="101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5"/>
        <v>3600000</v>
      </c>
      <c r="I328" s="374">
        <v>178.4</v>
      </c>
      <c r="J328" s="96">
        <f t="shared" si="99"/>
        <v>1070400</v>
      </c>
      <c r="L328" s="450"/>
      <c r="M328" s="329">
        <f t="shared" si="96"/>
        <v>0</v>
      </c>
      <c r="O328" s="218">
        <v>178.4</v>
      </c>
      <c r="P328" s="329">
        <f t="shared" si="97"/>
        <v>1070400</v>
      </c>
      <c r="R328" s="218">
        <f t="shared" si="100"/>
        <v>178.4</v>
      </c>
      <c r="S328" s="336">
        <f t="shared" si="98"/>
        <v>1070400</v>
      </c>
      <c r="T328" s="203">
        <f t="shared" si="101"/>
        <v>1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5"/>
        <v>1290000</v>
      </c>
      <c r="I329" s="374">
        <v>0</v>
      </c>
      <c r="J329" s="96">
        <f t="shared" si="99"/>
        <v>0</v>
      </c>
      <c r="L329" s="347"/>
      <c r="M329" s="566">
        <f t="shared" si="96"/>
        <v>0</v>
      </c>
      <c r="O329" s="218">
        <v>0</v>
      </c>
      <c r="P329" s="329">
        <f t="shared" si="97"/>
        <v>0</v>
      </c>
      <c r="R329" s="218">
        <f t="shared" si="100"/>
        <v>0</v>
      </c>
      <c r="S329" s="336">
        <f t="shared" si="98"/>
        <v>0</v>
      </c>
      <c r="T329" s="203">
        <v>0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5"/>
        <v>24000000</v>
      </c>
      <c r="I330" s="374">
        <v>1</v>
      </c>
      <c r="J330" s="96">
        <f t="shared" si="99"/>
        <v>24000000</v>
      </c>
      <c r="L330" s="347"/>
      <c r="M330" s="291">
        <f t="shared" si="96"/>
        <v>0</v>
      </c>
      <c r="O330" s="218">
        <v>1</v>
      </c>
      <c r="P330" s="329">
        <f t="shared" si="97"/>
        <v>24000000</v>
      </c>
      <c r="R330" s="218">
        <f t="shared" si="100"/>
        <v>1</v>
      </c>
      <c r="S330" s="336">
        <f t="shared" si="98"/>
        <v>24000000</v>
      </c>
      <c r="T330" s="203">
        <f t="shared" si="101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5"/>
        <v>91963200</v>
      </c>
      <c r="I331" s="374">
        <v>76</v>
      </c>
      <c r="J331" s="96">
        <f t="shared" si="99"/>
        <v>62403600</v>
      </c>
      <c r="L331" s="347">
        <v>4</v>
      </c>
      <c r="M331" s="96">
        <f t="shared" si="96"/>
        <v>3284400</v>
      </c>
      <c r="O331" s="218">
        <v>72</v>
      </c>
      <c r="P331" s="329">
        <f t="shared" si="97"/>
        <v>59119200</v>
      </c>
      <c r="R331" s="218">
        <f t="shared" si="100"/>
        <v>76</v>
      </c>
      <c r="S331" s="336">
        <f t="shared" si="98"/>
        <v>62403600</v>
      </c>
      <c r="T331" s="203">
        <f t="shared" si="101"/>
        <v>1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5"/>
        <v>900000</v>
      </c>
      <c r="I332" s="374">
        <v>3</v>
      </c>
      <c r="J332" s="96">
        <f t="shared" si="99"/>
        <v>900000</v>
      </c>
      <c r="L332" s="347"/>
      <c r="M332" s="291">
        <f t="shared" si="96"/>
        <v>0</v>
      </c>
      <c r="O332" s="218">
        <v>3</v>
      </c>
      <c r="P332" s="329">
        <f t="shared" si="97"/>
        <v>900000</v>
      </c>
      <c r="R332" s="218">
        <f t="shared" si="100"/>
        <v>3</v>
      </c>
      <c r="S332" s="336">
        <f t="shared" si="98"/>
        <v>900000</v>
      </c>
      <c r="T332" s="203">
        <f t="shared" si="101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5"/>
        <v>1600000</v>
      </c>
      <c r="I333" s="374">
        <v>150</v>
      </c>
      <c r="J333" s="96">
        <f t="shared" si="99"/>
        <v>600000</v>
      </c>
      <c r="L333" s="347">
        <v>2</v>
      </c>
      <c r="M333" s="96">
        <f t="shared" si="96"/>
        <v>8000</v>
      </c>
      <c r="O333" s="218">
        <v>148</v>
      </c>
      <c r="P333" s="329">
        <f t="shared" si="97"/>
        <v>592000</v>
      </c>
      <c r="R333" s="218">
        <f t="shared" si="100"/>
        <v>150</v>
      </c>
      <c r="S333" s="336">
        <f t="shared" si="98"/>
        <v>600000</v>
      </c>
      <c r="T333" s="203">
        <f t="shared" si="101"/>
        <v>1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5"/>
        <v>620000</v>
      </c>
      <c r="I334" s="374">
        <v>2</v>
      </c>
      <c r="J334" s="96">
        <f t="shared" si="99"/>
        <v>620000</v>
      </c>
      <c r="L334" s="347"/>
      <c r="M334" s="96">
        <f t="shared" si="96"/>
        <v>0</v>
      </c>
      <c r="O334" s="218">
        <v>2</v>
      </c>
      <c r="P334" s="329">
        <f t="shared" si="97"/>
        <v>620000</v>
      </c>
      <c r="R334" s="218">
        <f t="shared" si="100"/>
        <v>2</v>
      </c>
      <c r="S334" s="336">
        <f t="shared" si="98"/>
        <v>620000</v>
      </c>
      <c r="T334" s="203">
        <f t="shared" si="101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5"/>
        <v>500000</v>
      </c>
      <c r="I335" s="374">
        <v>600</v>
      </c>
      <c r="J335" s="96">
        <f t="shared" si="99"/>
        <v>600000</v>
      </c>
      <c r="L335" s="347">
        <v>56</v>
      </c>
      <c r="M335" s="96">
        <f t="shared" si="96"/>
        <v>56000</v>
      </c>
      <c r="O335" s="218">
        <v>528.70000000000005</v>
      </c>
      <c r="P335" s="329">
        <f t="shared" si="97"/>
        <v>528700</v>
      </c>
      <c r="R335" s="218">
        <f t="shared" si="100"/>
        <v>584.70000000000005</v>
      </c>
      <c r="S335" s="336">
        <f t="shared" si="98"/>
        <v>584700</v>
      </c>
      <c r="T335" s="203">
        <f t="shared" si="101"/>
        <v>0.97450000000000003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5"/>
        <v>1896000</v>
      </c>
      <c r="I336" s="374">
        <v>8</v>
      </c>
      <c r="J336" s="96">
        <f t="shared" si="99"/>
        <v>1896000</v>
      </c>
      <c r="L336" s="347">
        <v>1</v>
      </c>
      <c r="M336" s="96">
        <f t="shared" si="96"/>
        <v>237000</v>
      </c>
      <c r="O336" s="218">
        <v>6</v>
      </c>
      <c r="P336" s="329">
        <f t="shared" si="97"/>
        <v>1422000</v>
      </c>
      <c r="R336" s="218">
        <f t="shared" si="100"/>
        <v>7</v>
      </c>
      <c r="S336" s="336">
        <f t="shared" si="98"/>
        <v>1659000</v>
      </c>
      <c r="T336" s="203">
        <f t="shared" si="101"/>
        <v>0.875</v>
      </c>
      <c r="V336" s="492"/>
    </row>
    <row r="337" spans="2:22" s="284" customFormat="1" ht="67.5" customHeight="1">
      <c r="B337" s="282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5"/>
        <v>77218848</v>
      </c>
      <c r="I337" s="374">
        <v>42</v>
      </c>
      <c r="J337" s="96">
        <f t="shared" si="99"/>
        <v>115828272</v>
      </c>
      <c r="L337" s="347">
        <v>2</v>
      </c>
      <c r="M337" s="96">
        <f t="shared" si="96"/>
        <v>5515632</v>
      </c>
      <c r="O337" s="218">
        <v>36</v>
      </c>
      <c r="P337" s="329">
        <f t="shared" si="97"/>
        <v>99281376</v>
      </c>
      <c r="R337" s="218">
        <f t="shared" si="100"/>
        <v>38</v>
      </c>
      <c r="S337" s="336">
        <f t="shared" si="98"/>
        <v>104797008</v>
      </c>
      <c r="T337" s="203">
        <f t="shared" si="101"/>
        <v>0.90476190476190477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5"/>
        <v>1750000</v>
      </c>
      <c r="I338" s="374">
        <v>1</v>
      </c>
      <c r="J338" s="96">
        <f t="shared" si="99"/>
        <v>1750000</v>
      </c>
      <c r="L338" s="347"/>
      <c r="M338" s="96">
        <f t="shared" si="96"/>
        <v>0</v>
      </c>
      <c r="O338" s="218">
        <v>1</v>
      </c>
      <c r="P338" s="329">
        <f t="shared" si="97"/>
        <v>1750000</v>
      </c>
      <c r="R338" s="218">
        <f t="shared" si="100"/>
        <v>1</v>
      </c>
      <c r="S338" s="336">
        <f t="shared" si="98"/>
        <v>1750000</v>
      </c>
      <c r="T338" s="203">
        <f t="shared" si="101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5"/>
        <v>11000000</v>
      </c>
      <c r="I339" s="374">
        <v>10000</v>
      </c>
      <c r="J339" s="96">
        <f t="shared" si="99"/>
        <v>11000000</v>
      </c>
      <c r="L339" s="347"/>
      <c r="M339" s="96">
        <f t="shared" si="96"/>
        <v>0</v>
      </c>
      <c r="O339" s="218">
        <v>10000</v>
      </c>
      <c r="P339" s="329">
        <f t="shared" si="97"/>
        <v>11000000</v>
      </c>
      <c r="R339" s="218">
        <f t="shared" si="100"/>
        <v>10000</v>
      </c>
      <c r="S339" s="336">
        <f t="shared" si="98"/>
        <v>11000000</v>
      </c>
      <c r="T339" s="203">
        <f t="shared" si="101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5"/>
        <v>9008400</v>
      </c>
      <c r="I340" s="374">
        <v>215.00203898583356</v>
      </c>
      <c r="J340" s="96">
        <f t="shared" si="99"/>
        <v>4842060.919999958</v>
      </c>
      <c r="L340" s="450"/>
      <c r="M340" s="96">
        <f t="shared" si="96"/>
        <v>0</v>
      </c>
      <c r="O340" s="218">
        <v>215</v>
      </c>
      <c r="P340" s="329">
        <f t="shared" si="97"/>
        <v>4842015</v>
      </c>
      <c r="R340" s="218">
        <f t="shared" si="100"/>
        <v>215</v>
      </c>
      <c r="S340" s="336">
        <f t="shared" si="98"/>
        <v>4842015</v>
      </c>
      <c r="T340" s="203">
        <f t="shared" si="101"/>
        <v>0.999990516434899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5"/>
        <v>8250000</v>
      </c>
      <c r="I341" s="374">
        <v>3</v>
      </c>
      <c r="J341" s="96">
        <f t="shared" si="99"/>
        <v>8250000</v>
      </c>
      <c r="L341" s="347"/>
      <c r="M341" s="96">
        <f t="shared" si="96"/>
        <v>0</v>
      </c>
      <c r="O341" s="218">
        <v>2</v>
      </c>
      <c r="P341" s="329">
        <f t="shared" si="97"/>
        <v>5500000</v>
      </c>
      <c r="R341" s="218">
        <f t="shared" si="100"/>
        <v>2</v>
      </c>
      <c r="S341" s="336">
        <f t="shared" si="98"/>
        <v>5500000</v>
      </c>
      <c r="T341" s="203">
        <f t="shared" si="101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5"/>
        <v>19488000</v>
      </c>
      <c r="I342" s="374">
        <v>4</v>
      </c>
      <c r="J342" s="96">
        <f t="shared" si="99"/>
        <v>19488000</v>
      </c>
      <c r="L342" s="347"/>
      <c r="M342" s="96">
        <f t="shared" si="96"/>
        <v>0</v>
      </c>
      <c r="O342" s="218">
        <v>3</v>
      </c>
      <c r="P342" s="329">
        <f t="shared" si="97"/>
        <v>14616000</v>
      </c>
      <c r="R342" s="218">
        <f t="shared" si="100"/>
        <v>3</v>
      </c>
      <c r="S342" s="336">
        <f t="shared" si="98"/>
        <v>14616000</v>
      </c>
      <c r="T342" s="203">
        <f t="shared" si="101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5"/>
        <v>19452000</v>
      </c>
      <c r="I343" s="374">
        <v>110</v>
      </c>
      <c r="J343" s="96">
        <f>+I343*F343</f>
        <v>35662000</v>
      </c>
      <c r="L343" s="463">
        <v>11</v>
      </c>
      <c r="M343" s="96">
        <f t="shared" si="96"/>
        <v>3566200</v>
      </c>
      <c r="O343" s="218">
        <v>91</v>
      </c>
      <c r="P343" s="329">
        <f t="shared" si="97"/>
        <v>29502200</v>
      </c>
      <c r="R343" s="218">
        <f t="shared" si="100"/>
        <v>102</v>
      </c>
      <c r="S343" s="336">
        <f t="shared" si="98"/>
        <v>33068400</v>
      </c>
      <c r="T343" s="203">
        <f t="shared" si="101"/>
        <v>0.92727272727272725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604">
        <v>14008</v>
      </c>
      <c r="G344" s="96">
        <f t="shared" si="95"/>
        <v>42024000</v>
      </c>
      <c r="I344" s="374">
        <v>3000</v>
      </c>
      <c r="J344" s="96">
        <f t="shared" ref="J344:J365" si="102">+I344*F344</f>
        <v>42024000</v>
      </c>
      <c r="L344" s="347"/>
      <c r="M344" s="96">
        <f t="shared" si="96"/>
        <v>0</v>
      </c>
      <c r="O344" s="276">
        <v>2999.72</v>
      </c>
      <c r="P344" s="329">
        <f t="shared" si="97"/>
        <v>42020077.759999998</v>
      </c>
      <c r="R344" s="276">
        <f t="shared" si="100"/>
        <v>2999.72</v>
      </c>
      <c r="S344" s="336">
        <f t="shared" si="98"/>
        <v>42020077.759999998</v>
      </c>
      <c r="T344" s="605">
        <f t="shared" si="101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5"/>
        <v>6000000</v>
      </c>
      <c r="I345" s="374">
        <v>3</v>
      </c>
      <c r="J345" s="96">
        <f t="shared" si="102"/>
        <v>6000000</v>
      </c>
      <c r="L345" s="347"/>
      <c r="M345" s="96">
        <f t="shared" si="96"/>
        <v>0</v>
      </c>
      <c r="O345" s="218">
        <v>3</v>
      </c>
      <c r="P345" s="329">
        <f t="shared" si="97"/>
        <v>6000000</v>
      </c>
      <c r="R345" s="218">
        <f t="shared" si="100"/>
        <v>3</v>
      </c>
      <c r="S345" s="336">
        <f t="shared" si="98"/>
        <v>6000000</v>
      </c>
      <c r="T345" s="203">
        <f t="shared" si="101"/>
        <v>1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5"/>
        <v>8000000</v>
      </c>
      <c r="I346" s="374">
        <v>1</v>
      </c>
      <c r="J346" s="96">
        <f t="shared" si="102"/>
        <v>8000000</v>
      </c>
      <c r="L346" s="347"/>
      <c r="M346" s="96">
        <f t="shared" si="96"/>
        <v>0</v>
      </c>
      <c r="O346" s="218">
        <v>1</v>
      </c>
      <c r="P346" s="329">
        <f t="shared" si="97"/>
        <v>8000000</v>
      </c>
      <c r="R346" s="218">
        <f t="shared" si="100"/>
        <v>1</v>
      </c>
      <c r="S346" s="336">
        <f t="shared" si="98"/>
        <v>8000000</v>
      </c>
      <c r="T346" s="203">
        <f t="shared" si="101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5"/>
        <v>850000</v>
      </c>
      <c r="I347" s="374">
        <v>4</v>
      </c>
      <c r="J347" s="96">
        <f t="shared" si="102"/>
        <v>680000</v>
      </c>
      <c r="L347" s="347"/>
      <c r="M347" s="96">
        <f t="shared" si="96"/>
        <v>0</v>
      </c>
      <c r="O347" s="218">
        <v>4</v>
      </c>
      <c r="P347" s="329">
        <f t="shared" si="97"/>
        <v>680000</v>
      </c>
      <c r="R347" s="218">
        <f t="shared" si="100"/>
        <v>4</v>
      </c>
      <c r="S347" s="336">
        <f t="shared" si="98"/>
        <v>680000</v>
      </c>
      <c r="T347" s="203">
        <f t="shared" si="101"/>
        <v>1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5"/>
        <v>26243182</v>
      </c>
      <c r="I348" s="374">
        <v>2</v>
      </c>
      <c r="J348" s="96">
        <f t="shared" si="102"/>
        <v>26243182</v>
      </c>
      <c r="L348" s="347"/>
      <c r="M348" s="96">
        <f t="shared" si="96"/>
        <v>0</v>
      </c>
      <c r="O348" s="218">
        <v>2</v>
      </c>
      <c r="P348" s="329">
        <f t="shared" si="97"/>
        <v>26243182</v>
      </c>
      <c r="R348" s="218">
        <f t="shared" si="100"/>
        <v>2</v>
      </c>
      <c r="S348" s="336">
        <f t="shared" si="98"/>
        <v>26243182</v>
      </c>
      <c r="T348" s="203">
        <f t="shared" si="101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5"/>
        <v>40163180</v>
      </c>
      <c r="I349" s="374">
        <v>2</v>
      </c>
      <c r="J349" s="96">
        <f t="shared" si="102"/>
        <v>40163180</v>
      </c>
      <c r="L349" s="347"/>
      <c r="M349" s="96">
        <f t="shared" si="96"/>
        <v>0</v>
      </c>
      <c r="O349" s="218">
        <v>2</v>
      </c>
      <c r="P349" s="329">
        <f t="shared" si="97"/>
        <v>40163180</v>
      </c>
      <c r="R349" s="218">
        <f t="shared" si="100"/>
        <v>2</v>
      </c>
      <c r="S349" s="336">
        <f t="shared" si="98"/>
        <v>40163180</v>
      </c>
      <c r="T349" s="203">
        <f t="shared" si="101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5"/>
        <v>300000</v>
      </c>
      <c r="I350" s="374">
        <v>2</v>
      </c>
      <c r="J350" s="96">
        <f t="shared" si="102"/>
        <v>300000</v>
      </c>
      <c r="L350" s="347"/>
      <c r="M350" s="96">
        <f t="shared" si="96"/>
        <v>0</v>
      </c>
      <c r="O350" s="218">
        <v>2</v>
      </c>
      <c r="P350" s="329">
        <f t="shared" si="97"/>
        <v>300000</v>
      </c>
      <c r="R350" s="218">
        <f t="shared" si="100"/>
        <v>2</v>
      </c>
      <c r="S350" s="336">
        <f t="shared" si="98"/>
        <v>300000</v>
      </c>
      <c r="T350" s="203">
        <f t="shared" si="101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5"/>
        <v>4100000</v>
      </c>
      <c r="I351" s="374">
        <v>1</v>
      </c>
      <c r="J351" s="96">
        <f t="shared" si="102"/>
        <v>4100000</v>
      </c>
      <c r="L351" s="347"/>
      <c r="M351" s="96">
        <f t="shared" si="96"/>
        <v>0</v>
      </c>
      <c r="O351" s="218">
        <v>1</v>
      </c>
      <c r="P351" s="329">
        <f t="shared" si="97"/>
        <v>4100000</v>
      </c>
      <c r="R351" s="218">
        <f t="shared" si="100"/>
        <v>1</v>
      </c>
      <c r="S351" s="336">
        <f t="shared" si="98"/>
        <v>4100000</v>
      </c>
      <c r="T351" s="203">
        <f t="shared" si="101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5"/>
        <v>260000</v>
      </c>
      <c r="I352" s="374">
        <v>2</v>
      </c>
      <c r="J352" s="96">
        <f t="shared" si="102"/>
        <v>104000</v>
      </c>
      <c r="L352" s="347"/>
      <c r="M352" s="96">
        <f t="shared" si="96"/>
        <v>0</v>
      </c>
      <c r="O352" s="218">
        <v>2</v>
      </c>
      <c r="P352" s="329">
        <f t="shared" si="97"/>
        <v>104000</v>
      </c>
      <c r="R352" s="218">
        <f t="shared" si="100"/>
        <v>2</v>
      </c>
      <c r="S352" s="336">
        <f t="shared" si="98"/>
        <v>104000</v>
      </c>
      <c r="T352" s="203">
        <f t="shared" si="101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5"/>
        <v>360000</v>
      </c>
      <c r="I353" s="374">
        <v>5</v>
      </c>
      <c r="J353" s="96">
        <f t="shared" si="102"/>
        <v>180000</v>
      </c>
      <c r="L353" s="550"/>
      <c r="M353" s="96">
        <f t="shared" si="96"/>
        <v>0</v>
      </c>
      <c r="O353" s="218">
        <v>5</v>
      </c>
      <c r="P353" s="329">
        <f t="shared" si="97"/>
        <v>180000</v>
      </c>
      <c r="R353" s="218">
        <f t="shared" si="100"/>
        <v>5</v>
      </c>
      <c r="S353" s="336">
        <f t="shared" si="98"/>
        <v>180000</v>
      </c>
      <c r="T353" s="203">
        <f t="shared" si="101"/>
        <v>1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5"/>
        <v>150000</v>
      </c>
      <c r="I354" s="374">
        <v>1</v>
      </c>
      <c r="J354" s="96">
        <f t="shared" si="102"/>
        <v>150000</v>
      </c>
      <c r="L354" s="551"/>
      <c r="M354" s="96">
        <f t="shared" si="96"/>
        <v>0</v>
      </c>
      <c r="O354" s="218">
        <v>1</v>
      </c>
      <c r="P354" s="329">
        <f t="shared" si="97"/>
        <v>150000</v>
      </c>
      <c r="R354" s="218">
        <f t="shared" si="100"/>
        <v>1</v>
      </c>
      <c r="S354" s="336">
        <f t="shared" si="98"/>
        <v>150000</v>
      </c>
      <c r="T354" s="203">
        <f t="shared" si="101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5"/>
        <v>550000</v>
      </c>
      <c r="I355" s="374">
        <v>7</v>
      </c>
      <c r="J355" s="96">
        <f t="shared" si="102"/>
        <v>770000</v>
      </c>
      <c r="L355" s="550"/>
      <c r="M355" s="96">
        <f t="shared" si="96"/>
        <v>0</v>
      </c>
      <c r="O355" s="218">
        <v>5</v>
      </c>
      <c r="P355" s="329">
        <f t="shared" si="97"/>
        <v>550000</v>
      </c>
      <c r="R355" s="218">
        <f t="shared" si="100"/>
        <v>5</v>
      </c>
      <c r="S355" s="336">
        <f t="shared" si="98"/>
        <v>550000</v>
      </c>
      <c r="T355" s="203">
        <f t="shared" si="101"/>
        <v>0.7142857142857143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5"/>
        <v>1750000</v>
      </c>
      <c r="I356" s="374">
        <v>5</v>
      </c>
      <c r="J356" s="96">
        <f t="shared" si="102"/>
        <v>1750000</v>
      </c>
      <c r="L356" s="347"/>
      <c r="M356" s="96">
        <f t="shared" si="96"/>
        <v>0</v>
      </c>
      <c r="O356" s="218">
        <v>5</v>
      </c>
      <c r="P356" s="329">
        <f t="shared" si="97"/>
        <v>1750000</v>
      </c>
      <c r="R356" s="218">
        <f t="shared" si="100"/>
        <v>5</v>
      </c>
      <c r="S356" s="336">
        <f t="shared" si="98"/>
        <v>1750000</v>
      </c>
      <c r="T356" s="203">
        <f t="shared" si="101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5"/>
        <v>750000</v>
      </c>
      <c r="I357" s="374">
        <v>10</v>
      </c>
      <c r="J357" s="96">
        <f t="shared" si="102"/>
        <v>750000</v>
      </c>
      <c r="L357" s="347"/>
      <c r="M357" s="96">
        <f t="shared" si="96"/>
        <v>0</v>
      </c>
      <c r="O357" s="218">
        <v>10</v>
      </c>
      <c r="P357" s="329">
        <f t="shared" si="97"/>
        <v>750000</v>
      </c>
      <c r="R357" s="218">
        <f t="shared" si="100"/>
        <v>10</v>
      </c>
      <c r="S357" s="336">
        <f t="shared" si="98"/>
        <v>750000</v>
      </c>
      <c r="T357" s="203">
        <f t="shared" si="101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5"/>
        <v>2150000</v>
      </c>
      <c r="I358" s="374">
        <v>4</v>
      </c>
      <c r="J358" s="96">
        <f t="shared" si="102"/>
        <v>1720000</v>
      </c>
      <c r="L358" s="347"/>
      <c r="M358" s="96">
        <f t="shared" si="96"/>
        <v>0</v>
      </c>
      <c r="O358" s="218">
        <v>4</v>
      </c>
      <c r="P358" s="329">
        <f t="shared" si="97"/>
        <v>1720000</v>
      </c>
      <c r="R358" s="218">
        <f t="shared" si="100"/>
        <v>4</v>
      </c>
      <c r="S358" s="336">
        <f t="shared" si="98"/>
        <v>1720000</v>
      </c>
      <c r="T358" s="203">
        <f t="shared" si="101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5"/>
        <v>50000</v>
      </c>
      <c r="I359" s="374">
        <v>10</v>
      </c>
      <c r="J359" s="96">
        <f t="shared" si="102"/>
        <v>50000</v>
      </c>
      <c r="L359" s="347"/>
      <c r="M359" s="96">
        <f t="shared" si="96"/>
        <v>0</v>
      </c>
      <c r="O359" s="218">
        <v>10</v>
      </c>
      <c r="P359" s="329">
        <f t="shared" si="97"/>
        <v>50000</v>
      </c>
      <c r="R359" s="218">
        <f t="shared" si="100"/>
        <v>10</v>
      </c>
      <c r="S359" s="336">
        <f t="shared" si="98"/>
        <v>50000</v>
      </c>
      <c r="T359" s="203">
        <f t="shared" si="101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5"/>
        <v>340000</v>
      </c>
      <c r="I360" s="374">
        <v>2</v>
      </c>
      <c r="J360" s="96">
        <f t="shared" si="102"/>
        <v>340000</v>
      </c>
      <c r="L360" s="347"/>
      <c r="M360" s="96">
        <f t="shared" si="96"/>
        <v>0</v>
      </c>
      <c r="O360" s="218">
        <v>2</v>
      </c>
      <c r="P360" s="329">
        <f t="shared" si="97"/>
        <v>340000</v>
      </c>
      <c r="R360" s="218">
        <f t="shared" si="100"/>
        <v>2</v>
      </c>
      <c r="S360" s="336">
        <f t="shared" si="98"/>
        <v>340000</v>
      </c>
      <c r="T360" s="203">
        <f t="shared" si="101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5"/>
        <v>1750000</v>
      </c>
      <c r="I361" s="374">
        <v>50</v>
      </c>
      <c r="J361" s="96">
        <f t="shared" si="102"/>
        <v>1750000</v>
      </c>
      <c r="L361" s="347"/>
      <c r="M361" s="96">
        <f t="shared" si="96"/>
        <v>0</v>
      </c>
      <c r="O361" s="218">
        <v>50</v>
      </c>
      <c r="P361" s="329">
        <f t="shared" si="97"/>
        <v>1750000</v>
      </c>
      <c r="R361" s="218">
        <f t="shared" si="100"/>
        <v>50</v>
      </c>
      <c r="S361" s="336">
        <f t="shared" si="98"/>
        <v>1750000</v>
      </c>
      <c r="T361" s="203">
        <f t="shared" si="101"/>
        <v>1</v>
      </c>
      <c r="V361" s="492"/>
    </row>
    <row r="362" spans="2:22" s="284" customFormat="1" ht="43.9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70" si="103">+E362*F362</f>
        <v>90000</v>
      </c>
      <c r="I362" s="374">
        <v>0</v>
      </c>
      <c r="J362" s="96">
        <f t="shared" si="102"/>
        <v>0</v>
      </c>
      <c r="L362" s="347"/>
      <c r="M362" s="96">
        <f t="shared" ref="M362:M370" si="104">+(L362)*F362</f>
        <v>0</v>
      </c>
      <c r="O362" s="218">
        <v>0</v>
      </c>
      <c r="P362" s="329">
        <f t="shared" ref="P362:P370" si="105">+O362*F362</f>
        <v>0</v>
      </c>
      <c r="R362" s="218">
        <f t="shared" si="100"/>
        <v>0</v>
      </c>
      <c r="S362" s="336">
        <f t="shared" ref="S362:S370" si="106">+R362*F362</f>
        <v>0</v>
      </c>
      <c r="T362" s="203">
        <v>0</v>
      </c>
      <c r="V362" s="492"/>
    </row>
    <row r="363" spans="2:22" s="284" customFormat="1" ht="56.4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3"/>
        <v>1200000</v>
      </c>
      <c r="I363" s="374">
        <v>1</v>
      </c>
      <c r="J363" s="96">
        <f t="shared" si="102"/>
        <v>1200000</v>
      </c>
      <c r="L363" s="347"/>
      <c r="M363" s="96">
        <f t="shared" si="104"/>
        <v>0</v>
      </c>
      <c r="O363" s="218">
        <v>1</v>
      </c>
      <c r="P363" s="329">
        <f t="shared" si="105"/>
        <v>1200000</v>
      </c>
      <c r="R363" s="218">
        <f t="shared" si="100"/>
        <v>1</v>
      </c>
      <c r="S363" s="336">
        <f t="shared" si="106"/>
        <v>1200000</v>
      </c>
      <c r="T363" s="203">
        <f t="shared" si="101"/>
        <v>1</v>
      </c>
      <c r="V363" s="492"/>
    </row>
    <row r="364" spans="2:22" s="284" customFormat="1" ht="52.1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3"/>
        <v>555000</v>
      </c>
      <c r="I364" s="374">
        <v>3</v>
      </c>
      <c r="J364" s="96">
        <f t="shared" si="102"/>
        <v>555000</v>
      </c>
      <c r="L364" s="347"/>
      <c r="M364" s="96">
        <f t="shared" si="104"/>
        <v>0</v>
      </c>
      <c r="O364" s="218">
        <v>3</v>
      </c>
      <c r="P364" s="329">
        <f t="shared" si="105"/>
        <v>555000</v>
      </c>
      <c r="R364" s="218">
        <f t="shared" ref="R364:R365" si="107">+L364+O364</f>
        <v>3</v>
      </c>
      <c r="S364" s="336">
        <f t="shared" si="106"/>
        <v>555000</v>
      </c>
      <c r="T364" s="203">
        <f t="shared" si="101"/>
        <v>1</v>
      </c>
      <c r="V364" s="492"/>
    </row>
    <row r="365" spans="2:22" s="284" customFormat="1" ht="54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3"/>
        <v>3780000</v>
      </c>
      <c r="I365" s="374">
        <v>9</v>
      </c>
      <c r="J365" s="96">
        <f t="shared" si="102"/>
        <v>5670000</v>
      </c>
      <c r="L365" s="347"/>
      <c r="M365" s="96">
        <f t="shared" si="104"/>
        <v>0</v>
      </c>
      <c r="O365" s="218">
        <v>9</v>
      </c>
      <c r="P365" s="329">
        <f t="shared" si="105"/>
        <v>5670000</v>
      </c>
      <c r="R365" s="218">
        <f t="shared" si="107"/>
        <v>9</v>
      </c>
      <c r="S365" s="336">
        <f t="shared" si="106"/>
        <v>5670000</v>
      </c>
      <c r="T365" s="203">
        <f t="shared" ref="T365:T369" si="108">+S365/J365</f>
        <v>1</v>
      </c>
      <c r="V365" s="492"/>
    </row>
    <row r="366" spans="2:22" s="284" customFormat="1" ht="57.75" customHeight="1">
      <c r="B366" s="529">
        <v>13.69</v>
      </c>
      <c r="C366" s="412" t="s">
        <v>378</v>
      </c>
      <c r="D366" s="413" t="s">
        <v>318</v>
      </c>
      <c r="E366" s="414">
        <v>3</v>
      </c>
      <c r="F366" s="530">
        <v>1365000</v>
      </c>
      <c r="G366" s="518">
        <f t="shared" si="103"/>
        <v>4095000</v>
      </c>
      <c r="I366" s="390">
        <v>0</v>
      </c>
      <c r="J366" s="518">
        <f>+I366*F366</f>
        <v>0</v>
      </c>
      <c r="L366" s="337"/>
      <c r="M366" s="531">
        <f t="shared" si="104"/>
        <v>0</v>
      </c>
      <c r="O366" s="532">
        <v>0</v>
      </c>
      <c r="P366" s="519">
        <f t="shared" si="105"/>
        <v>0</v>
      </c>
      <c r="R366" s="532">
        <f>+L366+O366</f>
        <v>0</v>
      </c>
      <c r="S366" s="533">
        <f t="shared" si="106"/>
        <v>0</v>
      </c>
      <c r="T366" s="203">
        <v>0</v>
      </c>
      <c r="V366" s="492"/>
    </row>
    <row r="367" spans="2:22" s="284" customFormat="1" ht="57.75" customHeight="1">
      <c r="B367" s="100" t="s">
        <v>592</v>
      </c>
      <c r="C367" s="165" t="s">
        <v>593</v>
      </c>
      <c r="D367" s="163" t="s">
        <v>301</v>
      </c>
      <c r="E367" s="228"/>
      <c r="F367" s="534">
        <v>260000</v>
      </c>
      <c r="G367" s="96">
        <f t="shared" si="103"/>
        <v>0</v>
      </c>
      <c r="I367" s="374">
        <v>20</v>
      </c>
      <c r="J367" s="518">
        <f t="shared" ref="J367:J370" si="109">+I367*F367</f>
        <v>5200000</v>
      </c>
      <c r="L367" s="386">
        <v>1</v>
      </c>
      <c r="M367" s="565">
        <f t="shared" si="104"/>
        <v>260000</v>
      </c>
      <c r="O367" s="341">
        <v>19</v>
      </c>
      <c r="P367" s="519">
        <f t="shared" si="105"/>
        <v>4940000</v>
      </c>
      <c r="R367" s="341">
        <f>+L367+O367</f>
        <v>20</v>
      </c>
      <c r="S367" s="533">
        <f t="shared" si="106"/>
        <v>5200000</v>
      </c>
      <c r="T367" s="203">
        <f t="shared" si="108"/>
        <v>1</v>
      </c>
      <c r="V367" s="492"/>
    </row>
    <row r="368" spans="2:22" s="284" customFormat="1" ht="57.75" customHeight="1">
      <c r="B368" s="100" t="s">
        <v>594</v>
      </c>
      <c r="C368" s="165" t="s">
        <v>595</v>
      </c>
      <c r="D368" s="163" t="s">
        <v>301</v>
      </c>
      <c r="E368" s="228"/>
      <c r="F368" s="534">
        <v>765000</v>
      </c>
      <c r="G368" s="96">
        <f t="shared" si="103"/>
        <v>0</v>
      </c>
      <c r="I368" s="374">
        <v>9</v>
      </c>
      <c r="J368" s="518">
        <f t="shared" si="109"/>
        <v>6885000</v>
      </c>
      <c r="L368" s="386"/>
      <c r="M368" s="565">
        <f t="shared" si="104"/>
        <v>0</v>
      </c>
      <c r="O368" s="341">
        <v>6</v>
      </c>
      <c r="P368" s="519">
        <f t="shared" si="105"/>
        <v>4590000</v>
      </c>
      <c r="R368" s="341">
        <f>+L368+O368</f>
        <v>6</v>
      </c>
      <c r="S368" s="533">
        <f t="shared" si="106"/>
        <v>4590000</v>
      </c>
      <c r="T368" s="203">
        <f t="shared" si="108"/>
        <v>0.66666666666666663</v>
      </c>
      <c r="V368" s="492"/>
    </row>
    <row r="369" spans="2:22" s="284" customFormat="1" ht="57.75" customHeight="1">
      <c r="B369" s="100" t="s">
        <v>596</v>
      </c>
      <c r="C369" s="165" t="s">
        <v>597</v>
      </c>
      <c r="D369" s="163" t="s">
        <v>301</v>
      </c>
      <c r="E369" s="228"/>
      <c r="F369" s="534">
        <v>665000</v>
      </c>
      <c r="G369" s="96">
        <f t="shared" si="103"/>
        <v>0</v>
      </c>
      <c r="I369" s="374">
        <v>20</v>
      </c>
      <c r="J369" s="518">
        <f t="shared" si="109"/>
        <v>13300000</v>
      </c>
      <c r="L369" s="386">
        <v>1</v>
      </c>
      <c r="M369" s="565">
        <f t="shared" si="104"/>
        <v>665000</v>
      </c>
      <c r="O369" s="341">
        <v>19</v>
      </c>
      <c r="P369" s="519">
        <f t="shared" si="105"/>
        <v>12635000</v>
      </c>
      <c r="R369" s="341">
        <f>+L369+O369</f>
        <v>20</v>
      </c>
      <c r="S369" s="533">
        <f t="shared" si="106"/>
        <v>13300000</v>
      </c>
      <c r="T369" s="203">
        <f t="shared" si="108"/>
        <v>1</v>
      </c>
      <c r="V369" s="492"/>
    </row>
    <row r="370" spans="2:22" s="284" customFormat="1" ht="57.75" customHeight="1" thickBot="1">
      <c r="B370" s="204" t="s">
        <v>598</v>
      </c>
      <c r="C370" s="195" t="s">
        <v>336</v>
      </c>
      <c r="D370" s="250" t="s">
        <v>301</v>
      </c>
      <c r="E370" s="235"/>
      <c r="F370" s="535">
        <v>137280</v>
      </c>
      <c r="G370" s="97">
        <f t="shared" si="103"/>
        <v>0</v>
      </c>
      <c r="I370" s="375">
        <v>4</v>
      </c>
      <c r="J370" s="97">
        <f t="shared" si="109"/>
        <v>549120</v>
      </c>
      <c r="L370" s="387"/>
      <c r="M370" s="567">
        <f t="shared" si="104"/>
        <v>0</v>
      </c>
      <c r="O370" s="344">
        <v>4</v>
      </c>
      <c r="P370" s="348">
        <f t="shared" si="105"/>
        <v>549120</v>
      </c>
      <c r="R370" s="344">
        <f>+L370+O370</f>
        <v>4</v>
      </c>
      <c r="S370" s="349">
        <f t="shared" si="106"/>
        <v>549120</v>
      </c>
      <c r="T370" s="345">
        <f>+S370/J370</f>
        <v>1</v>
      </c>
      <c r="V370" s="492"/>
    </row>
    <row r="371" spans="2:22" s="284" customFormat="1" ht="12.6" customHeight="1" thickBot="1">
      <c r="B371" s="350"/>
      <c r="C371" s="359"/>
      <c r="D371" s="350"/>
      <c r="E371" s="352"/>
      <c r="F371" s="353"/>
      <c r="G371" s="113"/>
      <c r="I371" s="292"/>
      <c r="J371" s="113"/>
      <c r="L371" s="527"/>
      <c r="M371" s="528"/>
      <c r="O371" s="361"/>
      <c r="P371" s="355"/>
      <c r="R371" s="356"/>
      <c r="S371" s="355"/>
      <c r="T371" s="300"/>
      <c r="V371" s="492"/>
    </row>
    <row r="372" spans="2:22" s="284" customFormat="1" ht="35.25" customHeight="1" thickBot="1">
      <c r="B372" s="733" t="s">
        <v>490</v>
      </c>
      <c r="C372" s="734"/>
      <c r="D372" s="734"/>
      <c r="E372" s="734"/>
      <c r="F372" s="734"/>
      <c r="G372" s="362"/>
      <c r="H372" s="363"/>
      <c r="I372" s="397"/>
      <c r="J372" s="52">
        <f>SUM(J373:J436)</f>
        <v>2572312209.8299999</v>
      </c>
      <c r="L372" s="465"/>
      <c r="M372" s="588">
        <f>SUM(M373:M436)</f>
        <v>589750459.96999991</v>
      </c>
      <c r="O372" s="364"/>
      <c r="P372" s="589">
        <f>SUM(P373:P436)</f>
        <v>1231051378.26</v>
      </c>
      <c r="Q372" s="365"/>
      <c r="R372" s="366"/>
      <c r="S372" s="588">
        <f>SUM(S373:S436)</f>
        <v>1820801838.23</v>
      </c>
      <c r="T372" s="367"/>
      <c r="V372" s="495">
        <f>+J372-S372</f>
        <v>751510371.5999999</v>
      </c>
    </row>
    <row r="373" spans="2:22" s="284" customFormat="1" ht="64.900000000000006" customHeight="1">
      <c r="B373" s="368" t="s">
        <v>469</v>
      </c>
      <c r="C373" s="543" t="s">
        <v>463</v>
      </c>
      <c r="D373" s="252" t="s">
        <v>4</v>
      </c>
      <c r="E373" s="369"/>
      <c r="F373" s="168">
        <v>836782</v>
      </c>
      <c r="G373" s="370"/>
      <c r="I373" s="432">
        <v>24.5</v>
      </c>
      <c r="J373" s="95">
        <f>+I373*F373</f>
        <v>20501159</v>
      </c>
      <c r="L373" s="371"/>
      <c r="M373" s="590">
        <f>+L373*F373</f>
        <v>0</v>
      </c>
      <c r="O373" s="371">
        <v>24.5</v>
      </c>
      <c r="P373" s="580">
        <f t="shared" ref="P373:P408" si="110">+O373*F373</f>
        <v>20501159</v>
      </c>
      <c r="R373" s="371">
        <f>+L373+O373</f>
        <v>24.5</v>
      </c>
      <c r="S373" s="584">
        <f>+R373*F373</f>
        <v>20501159</v>
      </c>
      <c r="T373" s="600">
        <f>+S373/J373</f>
        <v>1</v>
      </c>
      <c r="V373" s="492"/>
    </row>
    <row r="374" spans="2:22" s="284" customFormat="1" ht="64.900000000000006" customHeight="1">
      <c r="B374" s="162" t="s">
        <v>470</v>
      </c>
      <c r="C374" s="537" t="s">
        <v>471</v>
      </c>
      <c r="D374" s="255" t="s">
        <v>3</v>
      </c>
      <c r="E374" s="228"/>
      <c r="F374" s="61">
        <v>37585</v>
      </c>
      <c r="G374" s="373"/>
      <c r="I374" s="380">
        <v>198.05</v>
      </c>
      <c r="J374" s="96">
        <f>+I374*F374</f>
        <v>7443709.25</v>
      </c>
      <c r="L374" s="340">
        <v>198.05</v>
      </c>
      <c r="M374" s="591">
        <f>+L374*F374</f>
        <v>7443709.25</v>
      </c>
      <c r="O374" s="374">
        <v>0</v>
      </c>
      <c r="P374" s="581">
        <f t="shared" si="110"/>
        <v>0</v>
      </c>
      <c r="R374" s="374">
        <f>+L374+O374</f>
        <v>198.05</v>
      </c>
      <c r="S374" s="585">
        <f>+R374*F374</f>
        <v>7443709.25</v>
      </c>
      <c r="T374" s="597">
        <f>+S374/J374</f>
        <v>1</v>
      </c>
      <c r="V374" s="492"/>
    </row>
    <row r="375" spans="2:22" s="284" customFormat="1" ht="64.900000000000006" customHeight="1">
      <c r="B375" s="100" t="s">
        <v>472</v>
      </c>
      <c r="C375" s="537" t="s">
        <v>473</v>
      </c>
      <c r="D375" s="255" t="s">
        <v>4</v>
      </c>
      <c r="E375" s="228"/>
      <c r="F375" s="61">
        <v>18094</v>
      </c>
      <c r="G375" s="373"/>
      <c r="I375" s="380">
        <v>13809.9</v>
      </c>
      <c r="J375" s="96">
        <f t="shared" ref="J375:J436" si="111">+I375*F375</f>
        <v>249876330.59999999</v>
      </c>
      <c r="L375" s="340">
        <v>240.07</v>
      </c>
      <c r="M375" s="591">
        <f t="shared" ref="M375:M408" si="112">+L375*F375</f>
        <v>4343826.58</v>
      </c>
      <c r="O375" s="374">
        <v>13562.77</v>
      </c>
      <c r="P375" s="581">
        <f t="shared" si="110"/>
        <v>245404760.38</v>
      </c>
      <c r="R375" s="374">
        <f t="shared" ref="R375:R435" si="113">+L375+O375</f>
        <v>13802.84</v>
      </c>
      <c r="S375" s="585">
        <f t="shared" ref="S375:S408" si="114">+R375*F375</f>
        <v>249748586.96000001</v>
      </c>
      <c r="T375" s="597">
        <f t="shared" ref="T375:T399" si="115">+S375/J375</f>
        <v>0.99948877254723067</v>
      </c>
      <c r="V375" s="492"/>
    </row>
    <row r="376" spans="2:22" s="284" customFormat="1" ht="64.900000000000006" customHeight="1">
      <c r="B376" s="162" t="s">
        <v>417</v>
      </c>
      <c r="C376" s="537" t="s">
        <v>418</v>
      </c>
      <c r="D376" s="255" t="s">
        <v>466</v>
      </c>
      <c r="E376" s="228"/>
      <c r="F376" s="61">
        <v>3634324</v>
      </c>
      <c r="G376" s="373"/>
      <c r="I376" s="380">
        <v>25</v>
      </c>
      <c r="J376" s="96">
        <f t="shared" si="111"/>
        <v>90858100</v>
      </c>
      <c r="L376" s="374"/>
      <c r="M376" s="591">
        <f t="shared" si="112"/>
        <v>0</v>
      </c>
      <c r="O376" s="374">
        <v>25</v>
      </c>
      <c r="P376" s="581">
        <f t="shared" si="110"/>
        <v>90858100</v>
      </c>
      <c r="R376" s="374">
        <f t="shared" si="113"/>
        <v>25</v>
      </c>
      <c r="S376" s="585">
        <f t="shared" si="114"/>
        <v>90858100</v>
      </c>
      <c r="T376" s="597">
        <f t="shared" si="115"/>
        <v>1</v>
      </c>
      <c r="V376" s="492"/>
    </row>
    <row r="377" spans="2:22" s="284" customFormat="1" ht="64.900000000000006" customHeight="1">
      <c r="B377" s="162" t="s">
        <v>425</v>
      </c>
      <c r="C377" s="537" t="s">
        <v>426</v>
      </c>
      <c r="D377" s="255" t="s">
        <v>466</v>
      </c>
      <c r="E377" s="228"/>
      <c r="F377" s="61">
        <v>382762</v>
      </c>
      <c r="G377" s="373"/>
      <c r="I377" s="380">
        <v>24</v>
      </c>
      <c r="J377" s="96">
        <f t="shared" si="111"/>
        <v>9186288</v>
      </c>
      <c r="L377" s="374"/>
      <c r="M377" s="591">
        <f t="shared" si="112"/>
        <v>0</v>
      </c>
      <c r="O377" s="374">
        <v>24</v>
      </c>
      <c r="P377" s="581">
        <f t="shared" si="110"/>
        <v>9186288</v>
      </c>
      <c r="R377" s="374">
        <f t="shared" si="113"/>
        <v>24</v>
      </c>
      <c r="S377" s="585">
        <f t="shared" si="114"/>
        <v>9186288</v>
      </c>
      <c r="T377" s="597">
        <f t="shared" si="115"/>
        <v>1</v>
      </c>
      <c r="V377" s="492"/>
    </row>
    <row r="378" spans="2:22" s="284" customFormat="1" ht="64.900000000000006" customHeight="1">
      <c r="B378" s="162" t="s">
        <v>428</v>
      </c>
      <c r="C378" s="537" t="s">
        <v>427</v>
      </c>
      <c r="D378" s="255" t="s">
        <v>466</v>
      </c>
      <c r="E378" s="228"/>
      <c r="F378" s="61">
        <v>1521523</v>
      </c>
      <c r="G378" s="373"/>
      <c r="I378" s="380">
        <v>5</v>
      </c>
      <c r="J378" s="96">
        <f t="shared" si="111"/>
        <v>7607615</v>
      </c>
      <c r="L378" s="374"/>
      <c r="M378" s="591">
        <f t="shared" si="112"/>
        <v>0</v>
      </c>
      <c r="O378" s="374">
        <v>5</v>
      </c>
      <c r="P378" s="581">
        <f t="shared" si="110"/>
        <v>7607615</v>
      </c>
      <c r="R378" s="374">
        <f t="shared" si="113"/>
        <v>5</v>
      </c>
      <c r="S378" s="585">
        <f t="shared" si="114"/>
        <v>7607615</v>
      </c>
      <c r="T378" s="597">
        <f t="shared" si="115"/>
        <v>1</v>
      </c>
      <c r="V378" s="492"/>
    </row>
    <row r="379" spans="2:22" s="284" customFormat="1" ht="64.900000000000006" customHeight="1">
      <c r="B379" s="100" t="s">
        <v>429</v>
      </c>
      <c r="C379" s="537" t="s">
        <v>430</v>
      </c>
      <c r="D379" s="255" t="s">
        <v>466</v>
      </c>
      <c r="E379" s="228"/>
      <c r="F379" s="61">
        <v>5027657</v>
      </c>
      <c r="G379" s="373"/>
      <c r="I379" s="380">
        <v>2</v>
      </c>
      <c r="J379" s="96">
        <f t="shared" si="111"/>
        <v>10055314</v>
      </c>
      <c r="L379" s="374"/>
      <c r="M379" s="591">
        <f t="shared" si="112"/>
        <v>0</v>
      </c>
      <c r="O379" s="374">
        <v>2</v>
      </c>
      <c r="P379" s="581">
        <f t="shared" si="110"/>
        <v>10055314</v>
      </c>
      <c r="R379" s="374">
        <f t="shared" si="113"/>
        <v>2</v>
      </c>
      <c r="S379" s="585">
        <f t="shared" si="114"/>
        <v>10055314</v>
      </c>
      <c r="T379" s="597">
        <f t="shared" si="115"/>
        <v>1</v>
      </c>
      <c r="V379" s="492"/>
    </row>
    <row r="380" spans="2:22" s="284" customFormat="1" ht="64.900000000000006" customHeight="1">
      <c r="B380" s="100" t="s">
        <v>431</v>
      </c>
      <c r="C380" s="537" t="s">
        <v>432</v>
      </c>
      <c r="D380" s="255" t="s">
        <v>466</v>
      </c>
      <c r="E380" s="228"/>
      <c r="F380" s="61">
        <v>16437848</v>
      </c>
      <c r="G380" s="373"/>
      <c r="I380" s="380">
        <v>1</v>
      </c>
      <c r="J380" s="96">
        <f t="shared" si="111"/>
        <v>16437848</v>
      </c>
      <c r="L380" s="374"/>
      <c r="M380" s="591">
        <f t="shared" si="112"/>
        <v>0</v>
      </c>
      <c r="O380" s="374">
        <v>1</v>
      </c>
      <c r="P380" s="581">
        <f t="shared" si="110"/>
        <v>16437848</v>
      </c>
      <c r="R380" s="374">
        <f t="shared" si="113"/>
        <v>1</v>
      </c>
      <c r="S380" s="585">
        <f t="shared" si="114"/>
        <v>16437848</v>
      </c>
      <c r="T380" s="597">
        <f t="shared" si="115"/>
        <v>1</v>
      </c>
      <c r="V380" s="492"/>
    </row>
    <row r="381" spans="2:22" s="284" customFormat="1" ht="64.900000000000006" customHeight="1">
      <c r="B381" s="100" t="s">
        <v>433</v>
      </c>
      <c r="C381" s="537" t="s">
        <v>434</v>
      </c>
      <c r="D381" s="255" t="s">
        <v>101</v>
      </c>
      <c r="E381" s="228"/>
      <c r="F381" s="61">
        <v>68630</v>
      </c>
      <c r="G381" s="373"/>
      <c r="I381" s="380">
        <v>242.65</v>
      </c>
      <c r="J381" s="96">
        <f t="shared" si="111"/>
        <v>16653069.5</v>
      </c>
      <c r="L381" s="374"/>
      <c r="M381" s="591">
        <f t="shared" si="112"/>
        <v>0</v>
      </c>
      <c r="O381" s="374">
        <v>242.65</v>
      </c>
      <c r="P381" s="581">
        <f t="shared" si="110"/>
        <v>16653069.5</v>
      </c>
      <c r="R381" s="374">
        <f t="shared" si="113"/>
        <v>242.65</v>
      </c>
      <c r="S381" s="585">
        <f t="shared" si="114"/>
        <v>16653069.5</v>
      </c>
      <c r="T381" s="597">
        <f t="shared" si="115"/>
        <v>1</v>
      </c>
      <c r="V381" s="492"/>
    </row>
    <row r="382" spans="2:22" s="284" customFormat="1" ht="64.900000000000006" customHeight="1">
      <c r="B382" s="100" t="s">
        <v>435</v>
      </c>
      <c r="C382" s="537" t="s">
        <v>436</v>
      </c>
      <c r="D382" s="255" t="s">
        <v>117</v>
      </c>
      <c r="E382" s="228"/>
      <c r="F382" s="61">
        <v>152152</v>
      </c>
      <c r="G382" s="373"/>
      <c r="I382" s="380">
        <v>3</v>
      </c>
      <c r="J382" s="96">
        <f t="shared" si="111"/>
        <v>456456</v>
      </c>
      <c r="L382" s="374"/>
      <c r="M382" s="591">
        <f t="shared" si="112"/>
        <v>0</v>
      </c>
      <c r="O382" s="374">
        <v>3</v>
      </c>
      <c r="P382" s="581">
        <f t="shared" si="110"/>
        <v>456456</v>
      </c>
      <c r="R382" s="374">
        <f t="shared" si="113"/>
        <v>3</v>
      </c>
      <c r="S382" s="585">
        <f t="shared" si="114"/>
        <v>456456</v>
      </c>
      <c r="T382" s="597">
        <f t="shared" si="115"/>
        <v>1</v>
      </c>
      <c r="V382" s="492"/>
    </row>
    <row r="383" spans="2:22" s="284" customFormat="1" ht="64.900000000000006" customHeight="1">
      <c r="B383" s="100" t="s">
        <v>437</v>
      </c>
      <c r="C383" s="537" t="s">
        <v>438</v>
      </c>
      <c r="D383" s="255" t="s">
        <v>466</v>
      </c>
      <c r="E383" s="228"/>
      <c r="F383" s="61">
        <v>109291</v>
      </c>
      <c r="G383" s="373"/>
      <c r="I383" s="380">
        <v>2</v>
      </c>
      <c r="J383" s="96">
        <f t="shared" si="111"/>
        <v>218582</v>
      </c>
      <c r="L383" s="374"/>
      <c r="M383" s="591">
        <f t="shared" si="112"/>
        <v>0</v>
      </c>
      <c r="O383" s="374">
        <v>2</v>
      </c>
      <c r="P383" s="581">
        <f t="shared" si="110"/>
        <v>218582</v>
      </c>
      <c r="R383" s="374">
        <f t="shared" si="113"/>
        <v>2</v>
      </c>
      <c r="S383" s="585">
        <f t="shared" si="114"/>
        <v>218582</v>
      </c>
      <c r="T383" s="597">
        <f t="shared" si="115"/>
        <v>1</v>
      </c>
      <c r="V383" s="492"/>
    </row>
    <row r="384" spans="2:22" s="284" customFormat="1" ht="64.900000000000006" customHeight="1">
      <c r="B384" s="100" t="s">
        <v>439</v>
      </c>
      <c r="C384" s="537" t="s">
        <v>440</v>
      </c>
      <c r="D384" s="255" t="s">
        <v>117</v>
      </c>
      <c r="E384" s="228"/>
      <c r="F384" s="61">
        <v>170197</v>
      </c>
      <c r="G384" s="373"/>
      <c r="I384" s="380">
        <v>2</v>
      </c>
      <c r="J384" s="96">
        <f t="shared" si="111"/>
        <v>340394</v>
      </c>
      <c r="L384" s="374"/>
      <c r="M384" s="591">
        <f t="shared" si="112"/>
        <v>0</v>
      </c>
      <c r="O384" s="374">
        <v>2</v>
      </c>
      <c r="P384" s="581">
        <f t="shared" si="110"/>
        <v>340394</v>
      </c>
      <c r="R384" s="374">
        <f t="shared" si="113"/>
        <v>2</v>
      </c>
      <c r="S384" s="585">
        <f t="shared" si="114"/>
        <v>340394</v>
      </c>
      <c r="T384" s="597">
        <f t="shared" si="115"/>
        <v>1</v>
      </c>
      <c r="V384" s="492"/>
    </row>
    <row r="385" spans="2:22" s="284" customFormat="1" ht="64.900000000000006" customHeight="1">
      <c r="B385" s="100" t="s">
        <v>441</v>
      </c>
      <c r="C385" s="537" t="s">
        <v>442</v>
      </c>
      <c r="D385" s="255" t="s">
        <v>466</v>
      </c>
      <c r="E385" s="228"/>
      <c r="F385" s="61">
        <v>712103</v>
      </c>
      <c r="G385" s="373"/>
      <c r="I385" s="380">
        <v>2</v>
      </c>
      <c r="J385" s="96">
        <f t="shared" si="111"/>
        <v>1424206</v>
      </c>
      <c r="L385" s="374"/>
      <c r="M385" s="591">
        <f t="shared" si="112"/>
        <v>0</v>
      </c>
      <c r="O385" s="374">
        <v>2</v>
      </c>
      <c r="P385" s="581">
        <f t="shared" si="110"/>
        <v>1424206</v>
      </c>
      <c r="R385" s="374">
        <f t="shared" si="113"/>
        <v>2</v>
      </c>
      <c r="S385" s="585">
        <f t="shared" si="114"/>
        <v>1424206</v>
      </c>
      <c r="T385" s="597">
        <f t="shared" si="115"/>
        <v>1</v>
      </c>
      <c r="V385" s="492"/>
    </row>
    <row r="386" spans="2:22" s="284" customFormat="1" ht="64.900000000000006" customHeight="1">
      <c r="B386" s="100" t="s">
        <v>443</v>
      </c>
      <c r="C386" s="537" t="s">
        <v>487</v>
      </c>
      <c r="D386" s="255" t="s">
        <v>466</v>
      </c>
      <c r="E386" s="228"/>
      <c r="F386" s="61">
        <v>54362</v>
      </c>
      <c r="G386" s="373"/>
      <c r="I386" s="380">
        <v>2</v>
      </c>
      <c r="J386" s="96">
        <f t="shared" si="111"/>
        <v>108724</v>
      </c>
      <c r="L386" s="374"/>
      <c r="M386" s="591">
        <f t="shared" si="112"/>
        <v>0</v>
      </c>
      <c r="O386" s="374">
        <v>2</v>
      </c>
      <c r="P386" s="581">
        <f t="shared" si="110"/>
        <v>108724</v>
      </c>
      <c r="R386" s="374">
        <f t="shared" si="113"/>
        <v>2</v>
      </c>
      <c r="S386" s="585">
        <f t="shared" si="114"/>
        <v>108724</v>
      </c>
      <c r="T386" s="597">
        <f t="shared" si="115"/>
        <v>1</v>
      </c>
      <c r="V386" s="492"/>
    </row>
    <row r="387" spans="2:22" s="284" customFormat="1" ht="64.900000000000006" customHeight="1">
      <c r="B387" s="100" t="s">
        <v>444</v>
      </c>
      <c r="C387" s="537" t="s">
        <v>445</v>
      </c>
      <c r="D387" s="255" t="s">
        <v>466</v>
      </c>
      <c r="E387" s="228"/>
      <c r="F387" s="61">
        <v>55311</v>
      </c>
      <c r="G387" s="373"/>
      <c r="I387" s="380">
        <v>4</v>
      </c>
      <c r="J387" s="96">
        <f t="shared" si="111"/>
        <v>221244</v>
      </c>
      <c r="L387" s="374"/>
      <c r="M387" s="591">
        <f t="shared" si="112"/>
        <v>0</v>
      </c>
      <c r="O387" s="374">
        <v>4</v>
      </c>
      <c r="P387" s="581">
        <f t="shared" si="110"/>
        <v>221244</v>
      </c>
      <c r="R387" s="374">
        <f t="shared" si="113"/>
        <v>4</v>
      </c>
      <c r="S387" s="585">
        <f t="shared" si="114"/>
        <v>221244</v>
      </c>
      <c r="T387" s="597">
        <f t="shared" si="115"/>
        <v>1</v>
      </c>
      <c r="V387" s="492"/>
    </row>
    <row r="388" spans="2:22" s="284" customFormat="1" ht="64.900000000000006" customHeight="1">
      <c r="B388" s="100" t="s">
        <v>447</v>
      </c>
      <c r="C388" s="537" t="s">
        <v>446</v>
      </c>
      <c r="D388" s="255" t="s">
        <v>466</v>
      </c>
      <c r="E388" s="228"/>
      <c r="F388" s="61">
        <v>87382</v>
      </c>
      <c r="G388" s="373"/>
      <c r="I388" s="380">
        <v>6</v>
      </c>
      <c r="J388" s="96">
        <f t="shared" si="111"/>
        <v>524292</v>
      </c>
      <c r="L388" s="374"/>
      <c r="M388" s="591">
        <f t="shared" si="112"/>
        <v>0</v>
      </c>
      <c r="O388" s="374">
        <v>6</v>
      </c>
      <c r="P388" s="581">
        <f t="shared" si="110"/>
        <v>524292</v>
      </c>
      <c r="R388" s="374">
        <f t="shared" si="113"/>
        <v>6</v>
      </c>
      <c r="S388" s="585">
        <f t="shared" si="114"/>
        <v>524292</v>
      </c>
      <c r="T388" s="597">
        <f t="shared" si="115"/>
        <v>1</v>
      </c>
      <c r="V388" s="492"/>
    </row>
    <row r="389" spans="2:22" s="284" customFormat="1" ht="64.900000000000006" customHeight="1">
      <c r="B389" s="100" t="s">
        <v>448</v>
      </c>
      <c r="C389" s="537" t="s">
        <v>449</v>
      </c>
      <c r="D389" s="255" t="s">
        <v>466</v>
      </c>
      <c r="E389" s="228"/>
      <c r="F389" s="61">
        <v>2635455</v>
      </c>
      <c r="G389" s="373"/>
      <c r="I389" s="380">
        <v>1</v>
      </c>
      <c r="J389" s="96">
        <f t="shared" si="111"/>
        <v>2635455</v>
      </c>
      <c r="L389" s="374"/>
      <c r="M389" s="591">
        <f t="shared" si="112"/>
        <v>0</v>
      </c>
      <c r="O389" s="374">
        <v>1</v>
      </c>
      <c r="P389" s="581">
        <f t="shared" si="110"/>
        <v>2635455</v>
      </c>
      <c r="R389" s="374">
        <f t="shared" si="113"/>
        <v>1</v>
      </c>
      <c r="S389" s="585">
        <f t="shared" si="114"/>
        <v>2635455</v>
      </c>
      <c r="T389" s="597">
        <f t="shared" si="115"/>
        <v>1</v>
      </c>
      <c r="V389" s="492"/>
    </row>
    <row r="390" spans="2:22" s="284" customFormat="1" ht="64.900000000000006" customHeight="1">
      <c r="B390" s="100" t="s">
        <v>450</v>
      </c>
      <c r="C390" s="537" t="s">
        <v>451</v>
      </c>
      <c r="D390" s="255" t="s">
        <v>466</v>
      </c>
      <c r="E390" s="228"/>
      <c r="F390" s="61">
        <v>118785</v>
      </c>
      <c r="G390" s="373"/>
      <c r="I390" s="380">
        <v>32</v>
      </c>
      <c r="J390" s="96">
        <f t="shared" si="111"/>
        <v>3801120</v>
      </c>
      <c r="L390" s="374"/>
      <c r="M390" s="591">
        <f t="shared" si="112"/>
        <v>0</v>
      </c>
      <c r="O390" s="374">
        <v>32</v>
      </c>
      <c r="P390" s="581">
        <f t="shared" si="110"/>
        <v>3801120</v>
      </c>
      <c r="R390" s="374">
        <f t="shared" si="113"/>
        <v>32</v>
      </c>
      <c r="S390" s="585">
        <f t="shared" si="114"/>
        <v>3801120</v>
      </c>
      <c r="T390" s="597">
        <f t="shared" si="115"/>
        <v>1</v>
      </c>
      <c r="V390" s="492"/>
    </row>
    <row r="391" spans="2:22" s="284" customFormat="1" ht="64.900000000000006" customHeight="1">
      <c r="B391" s="162" t="s">
        <v>452</v>
      </c>
      <c r="C391" s="537" t="s">
        <v>453</v>
      </c>
      <c r="D391" s="255" t="s">
        <v>466</v>
      </c>
      <c r="E391" s="228"/>
      <c r="F391" s="61">
        <v>104385</v>
      </c>
      <c r="G391" s="373"/>
      <c r="I391" s="380">
        <v>9</v>
      </c>
      <c r="J391" s="96">
        <f t="shared" si="111"/>
        <v>939465</v>
      </c>
      <c r="L391" s="374"/>
      <c r="M391" s="591">
        <f t="shared" si="112"/>
        <v>0</v>
      </c>
      <c r="O391" s="374">
        <v>9</v>
      </c>
      <c r="P391" s="581">
        <f t="shared" si="110"/>
        <v>939465</v>
      </c>
      <c r="R391" s="374">
        <f t="shared" si="113"/>
        <v>9</v>
      </c>
      <c r="S391" s="585">
        <f t="shared" si="114"/>
        <v>939465</v>
      </c>
      <c r="T391" s="597">
        <f t="shared" si="115"/>
        <v>1</v>
      </c>
      <c r="V391" s="492"/>
    </row>
    <row r="392" spans="2:22" s="284" customFormat="1" ht="64.900000000000006" customHeight="1">
      <c r="B392" s="162" t="s">
        <v>455</v>
      </c>
      <c r="C392" s="537" t="s">
        <v>454</v>
      </c>
      <c r="D392" s="255" t="s">
        <v>466</v>
      </c>
      <c r="E392" s="228"/>
      <c r="F392" s="61">
        <v>111285</v>
      </c>
      <c r="G392" s="373"/>
      <c r="I392" s="380">
        <v>43</v>
      </c>
      <c r="J392" s="96">
        <f t="shared" si="111"/>
        <v>4785255</v>
      </c>
      <c r="L392" s="374"/>
      <c r="M392" s="591">
        <f t="shared" si="112"/>
        <v>0</v>
      </c>
      <c r="O392" s="374">
        <v>43</v>
      </c>
      <c r="P392" s="581">
        <f t="shared" si="110"/>
        <v>4785255</v>
      </c>
      <c r="R392" s="374">
        <f t="shared" si="113"/>
        <v>43</v>
      </c>
      <c r="S392" s="585">
        <f t="shared" si="114"/>
        <v>4785255</v>
      </c>
      <c r="T392" s="597">
        <f t="shared" si="115"/>
        <v>1</v>
      </c>
      <c r="V392" s="492"/>
    </row>
    <row r="393" spans="2:22" s="284" customFormat="1" ht="64.900000000000006" customHeight="1">
      <c r="B393" s="162" t="s">
        <v>479</v>
      </c>
      <c r="C393" s="537" t="s">
        <v>467</v>
      </c>
      <c r="D393" s="255" t="s">
        <v>4</v>
      </c>
      <c r="E393" s="228"/>
      <c r="F393" s="61">
        <v>529188</v>
      </c>
      <c r="G393" s="373"/>
      <c r="I393" s="380">
        <v>118.45</v>
      </c>
      <c r="J393" s="96">
        <f t="shared" si="111"/>
        <v>62682318.600000001</v>
      </c>
      <c r="L393" s="374"/>
      <c r="M393" s="591">
        <f t="shared" si="112"/>
        <v>0</v>
      </c>
      <c r="O393" s="374">
        <v>118.45</v>
      </c>
      <c r="P393" s="581">
        <f t="shared" si="110"/>
        <v>62682318.600000001</v>
      </c>
      <c r="R393" s="374">
        <f t="shared" si="113"/>
        <v>118.45</v>
      </c>
      <c r="S393" s="585">
        <f t="shared" si="114"/>
        <v>62682318.600000001</v>
      </c>
      <c r="T393" s="597">
        <f t="shared" si="115"/>
        <v>1</v>
      </c>
      <c r="V393" s="492"/>
    </row>
    <row r="394" spans="2:22" s="284" customFormat="1" ht="64.900000000000006" customHeight="1">
      <c r="B394" s="162" t="s">
        <v>456</v>
      </c>
      <c r="C394" s="537" t="s">
        <v>457</v>
      </c>
      <c r="D394" s="255" t="s">
        <v>466</v>
      </c>
      <c r="E394" s="228"/>
      <c r="F394" s="61">
        <v>2718873</v>
      </c>
      <c r="G394" s="373"/>
      <c r="I394" s="380">
        <v>3</v>
      </c>
      <c r="J394" s="96">
        <f t="shared" si="111"/>
        <v>8156619</v>
      </c>
      <c r="L394" s="374"/>
      <c r="M394" s="591">
        <f t="shared" si="112"/>
        <v>0</v>
      </c>
      <c r="O394" s="374">
        <v>3</v>
      </c>
      <c r="P394" s="581">
        <f t="shared" si="110"/>
        <v>8156619</v>
      </c>
      <c r="R394" s="374">
        <f t="shared" si="113"/>
        <v>3</v>
      </c>
      <c r="S394" s="585">
        <f t="shared" si="114"/>
        <v>8156619</v>
      </c>
      <c r="T394" s="597">
        <f t="shared" si="115"/>
        <v>1</v>
      </c>
      <c r="V394" s="492"/>
    </row>
    <row r="395" spans="2:22" s="284" customFormat="1" ht="64.900000000000006" customHeight="1">
      <c r="B395" s="162" t="s">
        <v>458</v>
      </c>
      <c r="C395" s="537" t="s">
        <v>459</v>
      </c>
      <c r="D395" s="255" t="s">
        <v>117</v>
      </c>
      <c r="E395" s="228"/>
      <c r="F395" s="61">
        <v>6913931</v>
      </c>
      <c r="G395" s="373"/>
      <c r="I395" s="380">
        <v>2</v>
      </c>
      <c r="J395" s="96">
        <f t="shared" si="111"/>
        <v>13827862</v>
      </c>
      <c r="L395" s="374"/>
      <c r="M395" s="591">
        <f t="shared" si="112"/>
        <v>0</v>
      </c>
      <c r="O395" s="374">
        <v>2</v>
      </c>
      <c r="P395" s="581">
        <f t="shared" si="110"/>
        <v>13827862</v>
      </c>
      <c r="R395" s="374">
        <f t="shared" si="113"/>
        <v>2</v>
      </c>
      <c r="S395" s="585">
        <f t="shared" si="114"/>
        <v>13827862</v>
      </c>
      <c r="T395" s="597">
        <f t="shared" si="115"/>
        <v>1</v>
      </c>
      <c r="V395" s="492"/>
    </row>
    <row r="396" spans="2:22" s="284" customFormat="1" ht="64.900000000000006" customHeight="1">
      <c r="B396" s="100" t="s">
        <v>460</v>
      </c>
      <c r="C396" s="537" t="s">
        <v>480</v>
      </c>
      <c r="D396" s="255" t="s">
        <v>101</v>
      </c>
      <c r="E396" s="228"/>
      <c r="F396" s="61">
        <v>10073</v>
      </c>
      <c r="G396" s="373"/>
      <c r="I396" s="380">
        <v>717.43</v>
      </c>
      <c r="J396" s="96">
        <f t="shared" si="111"/>
        <v>7226672.3899999997</v>
      </c>
      <c r="L396" s="374"/>
      <c r="M396" s="591">
        <f t="shared" si="112"/>
        <v>0</v>
      </c>
      <c r="O396" s="374">
        <v>717.43</v>
      </c>
      <c r="P396" s="581">
        <f t="shared" si="110"/>
        <v>7226672.3899999997</v>
      </c>
      <c r="R396" s="374">
        <f t="shared" si="113"/>
        <v>717.43</v>
      </c>
      <c r="S396" s="585">
        <f t="shared" si="114"/>
        <v>7226672.3899999997</v>
      </c>
      <c r="T396" s="597">
        <f t="shared" si="115"/>
        <v>1</v>
      </c>
      <c r="V396" s="492"/>
    </row>
    <row r="397" spans="2:22" s="284" customFormat="1" ht="64.900000000000006" customHeight="1">
      <c r="B397" s="100" t="s">
        <v>461</v>
      </c>
      <c r="C397" s="537" t="s">
        <v>462</v>
      </c>
      <c r="D397" s="255" t="s">
        <v>117</v>
      </c>
      <c r="E397" s="228"/>
      <c r="F397" s="61">
        <v>109935</v>
      </c>
      <c r="G397" s="373"/>
      <c r="I397" s="380">
        <v>12</v>
      </c>
      <c r="J397" s="96">
        <f t="shared" si="111"/>
        <v>1319220</v>
      </c>
      <c r="L397" s="374"/>
      <c r="M397" s="591">
        <f t="shared" si="112"/>
        <v>0</v>
      </c>
      <c r="O397" s="374">
        <v>12</v>
      </c>
      <c r="P397" s="581">
        <f t="shared" si="110"/>
        <v>1319220</v>
      </c>
      <c r="R397" s="374">
        <f t="shared" si="113"/>
        <v>12</v>
      </c>
      <c r="S397" s="585">
        <f t="shared" si="114"/>
        <v>1319220</v>
      </c>
      <c r="T397" s="597">
        <f t="shared" si="115"/>
        <v>1</v>
      </c>
      <c r="V397" s="492"/>
    </row>
    <row r="398" spans="2:22" s="284" customFormat="1" ht="64.900000000000006" customHeight="1">
      <c r="B398" s="100" t="s">
        <v>464</v>
      </c>
      <c r="C398" s="537" t="s">
        <v>465</v>
      </c>
      <c r="D398" s="255" t="s">
        <v>117</v>
      </c>
      <c r="E398" s="228"/>
      <c r="F398" s="61">
        <v>16651</v>
      </c>
      <c r="G398" s="373"/>
      <c r="I398" s="380">
        <v>326</v>
      </c>
      <c r="J398" s="96">
        <f t="shared" si="111"/>
        <v>5428226</v>
      </c>
      <c r="L398" s="374"/>
      <c r="M398" s="591">
        <f t="shared" si="112"/>
        <v>0</v>
      </c>
      <c r="O398" s="374">
        <v>325</v>
      </c>
      <c r="P398" s="581">
        <f t="shared" si="110"/>
        <v>5411575</v>
      </c>
      <c r="R398" s="374">
        <f t="shared" si="113"/>
        <v>325</v>
      </c>
      <c r="S398" s="585">
        <f t="shared" si="114"/>
        <v>5411575</v>
      </c>
      <c r="T398" s="597">
        <f t="shared" si="115"/>
        <v>0.99693251533742333</v>
      </c>
      <c r="V398" s="492"/>
    </row>
    <row r="399" spans="2:22" s="284" customFormat="1" ht="64.900000000000006" customHeight="1">
      <c r="B399" s="100" t="s">
        <v>481</v>
      </c>
      <c r="C399" s="537" t="s">
        <v>482</v>
      </c>
      <c r="D399" s="255" t="s">
        <v>3</v>
      </c>
      <c r="E399" s="228"/>
      <c r="F399" s="61">
        <v>57255</v>
      </c>
      <c r="G399" s="373"/>
      <c r="I399" s="380">
        <v>245.8</v>
      </c>
      <c r="J399" s="96">
        <f t="shared" si="111"/>
        <v>14073279</v>
      </c>
      <c r="L399" s="374"/>
      <c r="M399" s="591">
        <f t="shared" si="112"/>
        <v>0</v>
      </c>
      <c r="O399" s="374">
        <v>245.8</v>
      </c>
      <c r="P399" s="581">
        <f t="shared" si="110"/>
        <v>14073279</v>
      </c>
      <c r="R399" s="374">
        <f t="shared" si="113"/>
        <v>245.8</v>
      </c>
      <c r="S399" s="585">
        <f t="shared" si="114"/>
        <v>14073279</v>
      </c>
      <c r="T399" s="597">
        <f t="shared" si="115"/>
        <v>1</v>
      </c>
      <c r="V399" s="492"/>
    </row>
    <row r="400" spans="2:22" s="284" customFormat="1" ht="64.900000000000006" customHeight="1">
      <c r="B400" s="100" t="s">
        <v>483</v>
      </c>
      <c r="C400" s="537" t="s">
        <v>488</v>
      </c>
      <c r="D400" s="255" t="s">
        <v>3</v>
      </c>
      <c r="E400" s="228"/>
      <c r="F400" s="167">
        <v>375</v>
      </c>
      <c r="G400" s="373"/>
      <c r="I400" s="380">
        <v>1910</v>
      </c>
      <c r="J400" s="96">
        <f t="shared" si="111"/>
        <v>716250</v>
      </c>
      <c r="L400" s="374"/>
      <c r="M400" s="591">
        <f t="shared" si="112"/>
        <v>0</v>
      </c>
      <c r="O400" s="374">
        <v>1910</v>
      </c>
      <c r="P400" s="581">
        <f t="shared" si="110"/>
        <v>716250</v>
      </c>
      <c r="R400" s="374">
        <f t="shared" si="113"/>
        <v>1910</v>
      </c>
      <c r="S400" s="585">
        <f t="shared" si="114"/>
        <v>716250</v>
      </c>
      <c r="T400" s="597">
        <f>+S400/J400</f>
        <v>1</v>
      </c>
      <c r="V400" s="492"/>
    </row>
    <row r="401" spans="2:22" s="284" customFormat="1" ht="64.900000000000006" customHeight="1">
      <c r="B401" s="100" t="s">
        <v>468</v>
      </c>
      <c r="C401" s="537" t="s">
        <v>484</v>
      </c>
      <c r="D401" s="255" t="s">
        <v>3</v>
      </c>
      <c r="E401" s="228"/>
      <c r="F401" s="61">
        <v>510</v>
      </c>
      <c r="G401" s="373"/>
      <c r="I401" s="380">
        <v>1910</v>
      </c>
      <c r="J401" s="96">
        <f t="shared" si="111"/>
        <v>974100</v>
      </c>
      <c r="L401" s="374"/>
      <c r="M401" s="591">
        <f t="shared" si="112"/>
        <v>0</v>
      </c>
      <c r="O401" s="374">
        <v>1910</v>
      </c>
      <c r="P401" s="581">
        <f t="shared" si="110"/>
        <v>974100</v>
      </c>
      <c r="R401" s="374">
        <f t="shared" si="113"/>
        <v>1910</v>
      </c>
      <c r="S401" s="585">
        <f t="shared" si="114"/>
        <v>974100</v>
      </c>
      <c r="T401" s="597">
        <f>+S401/J401</f>
        <v>1</v>
      </c>
      <c r="V401" s="492"/>
    </row>
    <row r="402" spans="2:22" s="284" customFormat="1" ht="64.900000000000006" customHeight="1">
      <c r="B402" s="162" t="s">
        <v>485</v>
      </c>
      <c r="C402" s="538" t="s">
        <v>489</v>
      </c>
      <c r="D402" s="536" t="s">
        <v>3</v>
      </c>
      <c r="E402" s="228"/>
      <c r="F402" s="60">
        <v>1286</v>
      </c>
      <c r="G402" s="247"/>
      <c r="I402" s="433">
        <v>25947</v>
      </c>
      <c r="J402" s="96">
        <f t="shared" si="111"/>
        <v>33367842</v>
      </c>
      <c r="L402" s="374"/>
      <c r="M402" s="591">
        <f t="shared" si="112"/>
        <v>0</v>
      </c>
      <c r="O402" s="374">
        <v>25946.99</v>
      </c>
      <c r="P402" s="581">
        <f t="shared" si="110"/>
        <v>33367829.140000001</v>
      </c>
      <c r="R402" s="374">
        <f t="shared" si="113"/>
        <v>25946.99</v>
      </c>
      <c r="S402" s="585">
        <f t="shared" si="114"/>
        <v>33367829.140000001</v>
      </c>
      <c r="T402" s="597">
        <f t="shared" ref="T402:T408" si="116">+S402/J402</f>
        <v>0.99999961459899023</v>
      </c>
      <c r="V402" s="492"/>
    </row>
    <row r="403" spans="2:22" s="284" customFormat="1" ht="64.900000000000006" customHeight="1">
      <c r="B403" s="429" t="s">
        <v>486</v>
      </c>
      <c r="C403" s="539" t="s">
        <v>492</v>
      </c>
      <c r="D403" s="536" t="s">
        <v>466</v>
      </c>
      <c r="E403" s="228"/>
      <c r="F403" s="60">
        <v>472637</v>
      </c>
      <c r="G403" s="247"/>
      <c r="I403" s="434">
        <v>308</v>
      </c>
      <c r="J403" s="96">
        <f t="shared" si="111"/>
        <v>145572196</v>
      </c>
      <c r="L403" s="390"/>
      <c r="M403" s="591">
        <f t="shared" si="112"/>
        <v>0</v>
      </c>
      <c r="O403" s="390">
        <v>304</v>
      </c>
      <c r="P403" s="581">
        <f t="shared" si="110"/>
        <v>143681648</v>
      </c>
      <c r="R403" s="374">
        <f t="shared" si="113"/>
        <v>304</v>
      </c>
      <c r="S403" s="585">
        <f t="shared" si="114"/>
        <v>143681648</v>
      </c>
      <c r="T403" s="597">
        <f t="shared" si="116"/>
        <v>0.98701298701298701</v>
      </c>
      <c r="V403" s="492"/>
    </row>
    <row r="404" spans="2:22" s="284" customFormat="1" ht="64.900000000000006" customHeight="1">
      <c r="B404" s="429" t="s">
        <v>493</v>
      </c>
      <c r="C404" s="539" t="s">
        <v>494</v>
      </c>
      <c r="D404" s="536" t="s">
        <v>101</v>
      </c>
      <c r="E404" s="228"/>
      <c r="F404" s="60">
        <v>133076</v>
      </c>
      <c r="G404" s="247"/>
      <c r="I404" s="434">
        <v>319.39999999999998</v>
      </c>
      <c r="J404" s="96">
        <f t="shared" si="111"/>
        <v>42504474.399999999</v>
      </c>
      <c r="L404" s="390"/>
      <c r="M404" s="591">
        <f t="shared" si="112"/>
        <v>0</v>
      </c>
      <c r="O404" s="390">
        <v>319.39999999999998</v>
      </c>
      <c r="P404" s="581">
        <f t="shared" si="110"/>
        <v>42504474.399999999</v>
      </c>
      <c r="R404" s="374">
        <f t="shared" si="113"/>
        <v>319.39999999999998</v>
      </c>
      <c r="S404" s="585">
        <f t="shared" si="114"/>
        <v>42504474.399999999</v>
      </c>
      <c r="T404" s="597">
        <f t="shared" si="116"/>
        <v>1</v>
      </c>
      <c r="V404" s="492"/>
    </row>
    <row r="405" spans="2:22" s="284" customFormat="1" ht="64.900000000000006" customHeight="1">
      <c r="B405" s="429" t="s">
        <v>495</v>
      </c>
      <c r="C405" s="539" t="s">
        <v>496</v>
      </c>
      <c r="D405" s="536" t="s">
        <v>466</v>
      </c>
      <c r="E405" s="228"/>
      <c r="F405" s="60">
        <v>19200229</v>
      </c>
      <c r="G405" s="247"/>
      <c r="I405" s="434">
        <v>1</v>
      </c>
      <c r="J405" s="96">
        <f t="shared" si="111"/>
        <v>19200229</v>
      </c>
      <c r="L405" s="390"/>
      <c r="M405" s="591">
        <f t="shared" si="112"/>
        <v>0</v>
      </c>
      <c r="O405" s="390">
        <v>1</v>
      </c>
      <c r="P405" s="581">
        <f t="shared" si="110"/>
        <v>19200229</v>
      </c>
      <c r="R405" s="374">
        <f t="shared" si="113"/>
        <v>1</v>
      </c>
      <c r="S405" s="585">
        <f t="shared" si="114"/>
        <v>19200229</v>
      </c>
      <c r="T405" s="597">
        <f t="shared" si="116"/>
        <v>1</v>
      </c>
      <c r="V405" s="492"/>
    </row>
    <row r="406" spans="2:22" s="284" customFormat="1" ht="64.900000000000006" customHeight="1">
      <c r="B406" s="429" t="s">
        <v>497</v>
      </c>
      <c r="C406" s="539" t="s">
        <v>498</v>
      </c>
      <c r="D406" s="536" t="s">
        <v>466</v>
      </c>
      <c r="E406" s="228"/>
      <c r="F406" s="60">
        <v>5368724</v>
      </c>
      <c r="G406" s="247"/>
      <c r="I406" s="434">
        <v>1</v>
      </c>
      <c r="J406" s="96">
        <f t="shared" si="111"/>
        <v>5368724</v>
      </c>
      <c r="L406" s="390"/>
      <c r="M406" s="591">
        <f t="shared" si="112"/>
        <v>0</v>
      </c>
      <c r="O406" s="390">
        <v>1</v>
      </c>
      <c r="P406" s="581">
        <f t="shared" si="110"/>
        <v>5368724</v>
      </c>
      <c r="R406" s="374">
        <f t="shared" si="113"/>
        <v>1</v>
      </c>
      <c r="S406" s="585">
        <f t="shared" si="114"/>
        <v>5368724</v>
      </c>
      <c r="T406" s="597">
        <f t="shared" si="116"/>
        <v>1</v>
      </c>
      <c r="V406" s="492"/>
    </row>
    <row r="407" spans="2:22" s="284" customFormat="1" ht="64.900000000000006" customHeight="1">
      <c r="B407" s="429" t="s">
        <v>499</v>
      </c>
      <c r="C407" s="539" t="s">
        <v>500</v>
      </c>
      <c r="D407" s="536" t="s">
        <v>466</v>
      </c>
      <c r="E407" s="228"/>
      <c r="F407" s="60">
        <v>1645176</v>
      </c>
      <c r="G407" s="247"/>
      <c r="I407" s="434">
        <v>1</v>
      </c>
      <c r="J407" s="96">
        <f t="shared" si="111"/>
        <v>1645176</v>
      </c>
      <c r="L407" s="390"/>
      <c r="M407" s="591">
        <f t="shared" si="112"/>
        <v>0</v>
      </c>
      <c r="O407" s="390">
        <v>1</v>
      </c>
      <c r="P407" s="581">
        <f t="shared" si="110"/>
        <v>1645176</v>
      </c>
      <c r="R407" s="374">
        <f t="shared" si="113"/>
        <v>1</v>
      </c>
      <c r="S407" s="585">
        <f t="shared" si="114"/>
        <v>1645176</v>
      </c>
      <c r="T407" s="597">
        <f t="shared" si="116"/>
        <v>1</v>
      </c>
      <c r="V407" s="492"/>
    </row>
    <row r="408" spans="2:22" s="284" customFormat="1" ht="64.900000000000006" customHeight="1">
      <c r="B408" s="429" t="s">
        <v>501</v>
      </c>
      <c r="C408" s="539" t="s">
        <v>502</v>
      </c>
      <c r="D408" s="536" t="s">
        <v>466</v>
      </c>
      <c r="E408" s="228"/>
      <c r="F408" s="60">
        <v>2093088</v>
      </c>
      <c r="G408" s="247"/>
      <c r="I408" s="434">
        <v>1</v>
      </c>
      <c r="J408" s="96">
        <f t="shared" si="111"/>
        <v>2093088</v>
      </c>
      <c r="L408" s="390"/>
      <c r="M408" s="591">
        <f t="shared" si="112"/>
        <v>0</v>
      </c>
      <c r="O408" s="390">
        <v>1</v>
      </c>
      <c r="P408" s="581">
        <f t="shared" si="110"/>
        <v>2093088</v>
      </c>
      <c r="R408" s="374">
        <f t="shared" si="113"/>
        <v>1</v>
      </c>
      <c r="S408" s="585">
        <f t="shared" si="114"/>
        <v>2093088</v>
      </c>
      <c r="T408" s="597">
        <f t="shared" si="116"/>
        <v>1</v>
      </c>
      <c r="V408" s="492"/>
    </row>
    <row r="409" spans="2:22" s="284" customFormat="1" ht="64.900000000000006" customHeight="1">
      <c r="B409" s="429" t="s">
        <v>503</v>
      </c>
      <c r="C409" s="539" t="s">
        <v>504</v>
      </c>
      <c r="D409" s="536" t="s">
        <v>466</v>
      </c>
      <c r="E409" s="228"/>
      <c r="F409" s="60">
        <v>1590508</v>
      </c>
      <c r="G409" s="247"/>
      <c r="I409" s="434">
        <v>1</v>
      </c>
      <c r="J409" s="518">
        <f t="shared" si="111"/>
        <v>1590508</v>
      </c>
      <c r="L409" s="390"/>
      <c r="M409" s="592">
        <f>+L409*F409</f>
        <v>0</v>
      </c>
      <c r="O409" s="390">
        <v>1</v>
      </c>
      <c r="P409" s="582">
        <f>+O409*F409</f>
        <v>1590508</v>
      </c>
      <c r="R409" s="390">
        <f t="shared" si="113"/>
        <v>1</v>
      </c>
      <c r="S409" s="586">
        <f>+R409*F409</f>
        <v>1590508</v>
      </c>
      <c r="T409" s="601">
        <f>+S409/J409</f>
        <v>1</v>
      </c>
      <c r="V409" s="492"/>
    </row>
    <row r="410" spans="2:22" s="284" customFormat="1" ht="64.900000000000006" customHeight="1">
      <c r="B410" s="522" t="s">
        <v>537</v>
      </c>
      <c r="C410" s="540" t="s">
        <v>538</v>
      </c>
      <c r="D410" s="255" t="s">
        <v>101</v>
      </c>
      <c r="E410" s="228"/>
      <c r="F410" s="60">
        <v>280053</v>
      </c>
      <c r="G410" s="247"/>
      <c r="I410" s="433">
        <v>1216.1099999999999</v>
      </c>
      <c r="J410" s="518">
        <f t="shared" si="111"/>
        <v>340575253.82999998</v>
      </c>
      <c r="L410" s="374">
        <v>1216.1099999999999</v>
      </c>
      <c r="M410" s="592">
        <f t="shared" ref="M410:M435" si="117">+L410*F410</f>
        <v>340575253.82999998</v>
      </c>
      <c r="O410" s="374">
        <v>0</v>
      </c>
      <c r="P410" s="582">
        <f t="shared" ref="P410:P435" si="118">+O410*F410</f>
        <v>0</v>
      </c>
      <c r="R410" s="390">
        <f t="shared" si="113"/>
        <v>1216.1099999999999</v>
      </c>
      <c r="S410" s="586">
        <f t="shared" ref="S410:S435" si="119">+R410*F410</f>
        <v>340575253.82999998</v>
      </c>
      <c r="T410" s="602">
        <f t="shared" ref="T410:T435" si="120">+S410/J410</f>
        <v>1</v>
      </c>
      <c r="V410" s="492"/>
    </row>
    <row r="411" spans="2:22" s="284" customFormat="1" ht="64.900000000000006" customHeight="1">
      <c r="B411" s="522" t="s">
        <v>539</v>
      </c>
      <c r="C411" s="540" t="s">
        <v>540</v>
      </c>
      <c r="D411" s="255" t="s">
        <v>466</v>
      </c>
      <c r="E411" s="228"/>
      <c r="F411" s="60">
        <v>1559483</v>
      </c>
      <c r="G411" s="247"/>
      <c r="I411" s="433">
        <v>4</v>
      </c>
      <c r="J411" s="518">
        <f t="shared" si="111"/>
        <v>6237932</v>
      </c>
      <c r="L411" s="374"/>
      <c r="M411" s="592">
        <f t="shared" si="117"/>
        <v>0</v>
      </c>
      <c r="O411" s="374">
        <v>2</v>
      </c>
      <c r="P411" s="582">
        <f t="shared" si="118"/>
        <v>3118966</v>
      </c>
      <c r="R411" s="390">
        <f t="shared" si="113"/>
        <v>2</v>
      </c>
      <c r="S411" s="586">
        <f t="shared" si="119"/>
        <v>3118966</v>
      </c>
      <c r="T411" s="602">
        <f t="shared" si="120"/>
        <v>0.5</v>
      </c>
      <c r="V411" s="492"/>
    </row>
    <row r="412" spans="2:22" s="284" customFormat="1" ht="64.900000000000006" customHeight="1">
      <c r="B412" s="522" t="s">
        <v>541</v>
      </c>
      <c r="C412" s="540" t="s">
        <v>542</v>
      </c>
      <c r="D412" s="255" t="s">
        <v>466</v>
      </c>
      <c r="E412" s="228"/>
      <c r="F412" s="60">
        <v>567240</v>
      </c>
      <c r="G412" s="247"/>
      <c r="I412" s="433">
        <v>4</v>
      </c>
      <c r="J412" s="518">
        <f t="shared" si="111"/>
        <v>2268960</v>
      </c>
      <c r="L412" s="374"/>
      <c r="M412" s="592">
        <f t="shared" si="117"/>
        <v>0</v>
      </c>
      <c r="O412" s="374">
        <v>4</v>
      </c>
      <c r="P412" s="582">
        <f t="shared" si="118"/>
        <v>2268960</v>
      </c>
      <c r="R412" s="390">
        <f t="shared" si="113"/>
        <v>4</v>
      </c>
      <c r="S412" s="586">
        <f t="shared" si="119"/>
        <v>2268960</v>
      </c>
      <c r="T412" s="602">
        <f t="shared" si="120"/>
        <v>1</v>
      </c>
      <c r="V412" s="492"/>
    </row>
    <row r="413" spans="2:22" s="284" customFormat="1" ht="64.900000000000006" customHeight="1">
      <c r="B413" s="522" t="s">
        <v>543</v>
      </c>
      <c r="C413" s="540" t="s">
        <v>544</v>
      </c>
      <c r="D413" s="255" t="s">
        <v>101</v>
      </c>
      <c r="E413" s="228"/>
      <c r="F413" s="60">
        <v>18148</v>
      </c>
      <c r="G413" s="247"/>
      <c r="I413" s="433">
        <v>70</v>
      </c>
      <c r="J413" s="518">
        <f t="shared" si="111"/>
        <v>1270360</v>
      </c>
      <c r="L413" s="374"/>
      <c r="M413" s="592">
        <f t="shared" si="117"/>
        <v>0</v>
      </c>
      <c r="O413" s="374">
        <v>70</v>
      </c>
      <c r="P413" s="582">
        <f t="shared" si="118"/>
        <v>1270360</v>
      </c>
      <c r="R413" s="390">
        <f t="shared" si="113"/>
        <v>70</v>
      </c>
      <c r="S413" s="586">
        <f t="shared" si="119"/>
        <v>1270360</v>
      </c>
      <c r="T413" s="602">
        <f t="shared" si="120"/>
        <v>1</v>
      </c>
      <c r="V413" s="492"/>
    </row>
    <row r="414" spans="2:22" s="284" customFormat="1" ht="64.900000000000006" customHeight="1">
      <c r="B414" s="522" t="s">
        <v>545</v>
      </c>
      <c r="C414" s="540" t="s">
        <v>546</v>
      </c>
      <c r="D414" s="255" t="s">
        <v>117</v>
      </c>
      <c r="E414" s="228"/>
      <c r="F414" s="60">
        <v>713744</v>
      </c>
      <c r="G414" s="247"/>
      <c r="I414" s="433">
        <v>3</v>
      </c>
      <c r="J414" s="518">
        <f t="shared" si="111"/>
        <v>2141232</v>
      </c>
      <c r="L414" s="374"/>
      <c r="M414" s="592">
        <f t="shared" si="117"/>
        <v>0</v>
      </c>
      <c r="O414" s="374">
        <v>3</v>
      </c>
      <c r="P414" s="582">
        <f t="shared" si="118"/>
        <v>2141232</v>
      </c>
      <c r="R414" s="390">
        <f t="shared" si="113"/>
        <v>3</v>
      </c>
      <c r="S414" s="586">
        <f t="shared" si="119"/>
        <v>2141232</v>
      </c>
      <c r="T414" s="602">
        <f t="shared" si="120"/>
        <v>1</v>
      </c>
      <c r="V414" s="492"/>
    </row>
    <row r="415" spans="2:22" s="284" customFormat="1" ht="64.900000000000006" customHeight="1">
      <c r="B415" s="522" t="s">
        <v>547</v>
      </c>
      <c r="C415" s="540" t="s">
        <v>548</v>
      </c>
      <c r="D415" s="255" t="s">
        <v>466</v>
      </c>
      <c r="E415" s="228"/>
      <c r="F415" s="60">
        <v>298801</v>
      </c>
      <c r="G415" s="247"/>
      <c r="I415" s="433">
        <v>1</v>
      </c>
      <c r="J415" s="518">
        <f t="shared" si="111"/>
        <v>298801</v>
      </c>
      <c r="L415" s="374"/>
      <c r="M415" s="592">
        <f t="shared" si="117"/>
        <v>0</v>
      </c>
      <c r="O415" s="374">
        <v>1</v>
      </c>
      <c r="P415" s="582">
        <f t="shared" si="118"/>
        <v>298801</v>
      </c>
      <c r="R415" s="390">
        <f t="shared" si="113"/>
        <v>1</v>
      </c>
      <c r="S415" s="586">
        <f t="shared" si="119"/>
        <v>298801</v>
      </c>
      <c r="T415" s="602">
        <f t="shared" si="120"/>
        <v>1</v>
      </c>
      <c r="V415" s="492"/>
    </row>
    <row r="416" spans="2:22" s="284" customFormat="1" ht="64.900000000000006" customHeight="1">
      <c r="B416" s="522" t="s">
        <v>549</v>
      </c>
      <c r="C416" s="540" t="s">
        <v>550</v>
      </c>
      <c r="D416" s="255" t="s">
        <v>466</v>
      </c>
      <c r="E416" s="228"/>
      <c r="F416" s="60">
        <v>2538808</v>
      </c>
      <c r="G416" s="247"/>
      <c r="I416" s="433">
        <v>4</v>
      </c>
      <c r="J416" s="518">
        <f t="shared" si="111"/>
        <v>10155232</v>
      </c>
      <c r="L416" s="374"/>
      <c r="M416" s="592">
        <f t="shared" si="117"/>
        <v>0</v>
      </c>
      <c r="O416" s="374">
        <v>1</v>
      </c>
      <c r="P416" s="582">
        <f t="shared" si="118"/>
        <v>2538808</v>
      </c>
      <c r="R416" s="390">
        <f t="shared" si="113"/>
        <v>1</v>
      </c>
      <c r="S416" s="586">
        <f t="shared" si="119"/>
        <v>2538808</v>
      </c>
      <c r="T416" s="602">
        <f t="shared" si="120"/>
        <v>0.25</v>
      </c>
      <c r="V416" s="492"/>
    </row>
    <row r="417" spans="2:22" s="284" customFormat="1" ht="64.900000000000006" customHeight="1">
      <c r="B417" s="522" t="s">
        <v>551</v>
      </c>
      <c r="C417" s="540" t="s">
        <v>552</v>
      </c>
      <c r="D417" s="255" t="s">
        <v>591</v>
      </c>
      <c r="E417" s="228"/>
      <c r="F417" s="60">
        <v>3696166</v>
      </c>
      <c r="G417" s="247"/>
      <c r="I417" s="433">
        <v>4</v>
      </c>
      <c r="J417" s="518">
        <f t="shared" si="111"/>
        <v>14784664</v>
      </c>
      <c r="L417" s="374"/>
      <c r="M417" s="592">
        <f t="shared" si="117"/>
        <v>0</v>
      </c>
      <c r="O417" s="374">
        <v>1</v>
      </c>
      <c r="P417" s="582">
        <f t="shared" si="118"/>
        <v>3696166</v>
      </c>
      <c r="R417" s="390">
        <f t="shared" si="113"/>
        <v>1</v>
      </c>
      <c r="S417" s="586">
        <f t="shared" si="119"/>
        <v>3696166</v>
      </c>
      <c r="T417" s="602">
        <f t="shared" si="120"/>
        <v>0.25</v>
      </c>
      <c r="V417" s="492"/>
    </row>
    <row r="418" spans="2:22" s="284" customFormat="1" ht="64.900000000000006" customHeight="1">
      <c r="B418" s="522" t="s">
        <v>553</v>
      </c>
      <c r="C418" s="523" t="s">
        <v>554</v>
      </c>
      <c r="D418" s="255" t="s">
        <v>101</v>
      </c>
      <c r="E418" s="228"/>
      <c r="F418" s="60">
        <v>31461</v>
      </c>
      <c r="G418" s="247"/>
      <c r="I418" s="433">
        <v>1950</v>
      </c>
      <c r="J418" s="518">
        <f t="shared" si="111"/>
        <v>61348950</v>
      </c>
      <c r="L418" s="374"/>
      <c r="M418" s="592">
        <f t="shared" si="117"/>
        <v>0</v>
      </c>
      <c r="O418" s="374">
        <v>1950</v>
      </c>
      <c r="P418" s="582">
        <f t="shared" si="118"/>
        <v>61348950</v>
      </c>
      <c r="R418" s="390">
        <f t="shared" si="113"/>
        <v>1950</v>
      </c>
      <c r="S418" s="586">
        <f t="shared" si="119"/>
        <v>61348950</v>
      </c>
      <c r="T418" s="602">
        <f t="shared" si="120"/>
        <v>1</v>
      </c>
      <c r="V418" s="492"/>
    </row>
    <row r="419" spans="2:22" s="284" customFormat="1" ht="64.900000000000006" customHeight="1">
      <c r="B419" s="522" t="s">
        <v>555</v>
      </c>
      <c r="C419" s="523" t="s">
        <v>556</v>
      </c>
      <c r="D419" s="255" t="s">
        <v>466</v>
      </c>
      <c r="E419" s="228"/>
      <c r="F419" s="60">
        <v>1674519</v>
      </c>
      <c r="G419" s="247"/>
      <c r="I419" s="433">
        <v>47</v>
      </c>
      <c r="J419" s="518">
        <f t="shared" si="111"/>
        <v>78702393</v>
      </c>
      <c r="L419" s="374"/>
      <c r="M419" s="592">
        <f t="shared" si="117"/>
        <v>0</v>
      </c>
      <c r="O419" s="374">
        <v>47</v>
      </c>
      <c r="P419" s="582">
        <f t="shared" si="118"/>
        <v>78702393</v>
      </c>
      <c r="R419" s="390">
        <f t="shared" si="113"/>
        <v>47</v>
      </c>
      <c r="S419" s="586">
        <f t="shared" si="119"/>
        <v>78702393</v>
      </c>
      <c r="T419" s="602">
        <f t="shared" si="120"/>
        <v>1</v>
      </c>
      <c r="V419" s="492"/>
    </row>
    <row r="420" spans="2:22" s="284" customFormat="1" ht="64.900000000000006" customHeight="1">
      <c r="B420" s="522" t="s">
        <v>557</v>
      </c>
      <c r="C420" s="540" t="s">
        <v>558</v>
      </c>
      <c r="D420" s="255" t="s">
        <v>466</v>
      </c>
      <c r="E420" s="228"/>
      <c r="F420" s="60">
        <v>418220</v>
      </c>
      <c r="G420" s="247"/>
      <c r="I420" s="433">
        <v>30</v>
      </c>
      <c r="J420" s="518">
        <f t="shared" si="111"/>
        <v>12546600</v>
      </c>
      <c r="L420" s="374"/>
      <c r="M420" s="592">
        <f t="shared" si="117"/>
        <v>0</v>
      </c>
      <c r="O420" s="374">
        <v>30</v>
      </c>
      <c r="P420" s="582">
        <f t="shared" si="118"/>
        <v>12546600</v>
      </c>
      <c r="R420" s="390">
        <f t="shared" si="113"/>
        <v>30</v>
      </c>
      <c r="S420" s="586">
        <f t="shared" si="119"/>
        <v>12546600</v>
      </c>
      <c r="T420" s="602">
        <f t="shared" si="120"/>
        <v>1</v>
      </c>
      <c r="V420" s="492"/>
    </row>
    <row r="421" spans="2:22" s="284" customFormat="1" ht="64.900000000000006" customHeight="1">
      <c r="B421" s="524" t="s">
        <v>559</v>
      </c>
      <c r="C421" s="541" t="s">
        <v>560</v>
      </c>
      <c r="D421" s="536" t="s">
        <v>3</v>
      </c>
      <c r="E421" s="228"/>
      <c r="F421" s="60">
        <v>68247</v>
      </c>
      <c r="G421" s="247"/>
      <c r="I421" s="433">
        <v>560</v>
      </c>
      <c r="J421" s="518">
        <f t="shared" si="111"/>
        <v>38218320</v>
      </c>
      <c r="L421" s="374">
        <v>560</v>
      </c>
      <c r="M421" s="592">
        <f t="shared" si="117"/>
        <v>38218320</v>
      </c>
      <c r="O421" s="374">
        <v>0</v>
      </c>
      <c r="P421" s="582">
        <f t="shared" si="118"/>
        <v>0</v>
      </c>
      <c r="R421" s="390">
        <f t="shared" si="113"/>
        <v>560</v>
      </c>
      <c r="S421" s="586">
        <f t="shared" si="119"/>
        <v>38218320</v>
      </c>
      <c r="T421" s="602">
        <f t="shared" si="120"/>
        <v>1</v>
      </c>
      <c r="V421" s="492"/>
    </row>
    <row r="422" spans="2:22" s="284" customFormat="1" ht="64.900000000000006" customHeight="1">
      <c r="B422" s="524" t="s">
        <v>561</v>
      </c>
      <c r="C422" s="541" t="s">
        <v>562</v>
      </c>
      <c r="D422" s="536" t="s">
        <v>466</v>
      </c>
      <c r="E422" s="228"/>
      <c r="F422" s="60">
        <v>1957388</v>
      </c>
      <c r="G422" s="247"/>
      <c r="I422" s="433">
        <v>7</v>
      </c>
      <c r="J422" s="518">
        <f t="shared" si="111"/>
        <v>13701716</v>
      </c>
      <c r="L422" s="374"/>
      <c r="M422" s="592">
        <f t="shared" si="117"/>
        <v>0</v>
      </c>
      <c r="O422" s="374">
        <v>0</v>
      </c>
      <c r="P422" s="582">
        <f t="shared" si="118"/>
        <v>0</v>
      </c>
      <c r="R422" s="390">
        <f t="shared" si="113"/>
        <v>0</v>
      </c>
      <c r="S422" s="586">
        <f t="shared" si="119"/>
        <v>0</v>
      </c>
      <c r="T422" s="602">
        <f t="shared" si="120"/>
        <v>0</v>
      </c>
      <c r="V422" s="492"/>
    </row>
    <row r="423" spans="2:22" s="284" customFormat="1" ht="64.900000000000006" customHeight="1">
      <c r="B423" s="524" t="s">
        <v>563</v>
      </c>
      <c r="C423" s="541" t="s">
        <v>564</v>
      </c>
      <c r="D423" s="536" t="s">
        <v>466</v>
      </c>
      <c r="E423" s="228"/>
      <c r="F423" s="60">
        <v>92775</v>
      </c>
      <c r="G423" s="247"/>
      <c r="I423" s="433">
        <v>62</v>
      </c>
      <c r="J423" s="518">
        <f t="shared" si="111"/>
        <v>5752050</v>
      </c>
      <c r="L423" s="374"/>
      <c r="M423" s="592">
        <f t="shared" si="117"/>
        <v>0</v>
      </c>
      <c r="O423" s="374">
        <v>0</v>
      </c>
      <c r="P423" s="582">
        <f t="shared" si="118"/>
        <v>0</v>
      </c>
      <c r="R423" s="390">
        <f t="shared" si="113"/>
        <v>0</v>
      </c>
      <c r="S423" s="586">
        <f t="shared" si="119"/>
        <v>0</v>
      </c>
      <c r="T423" s="602">
        <f t="shared" si="120"/>
        <v>0</v>
      </c>
      <c r="V423" s="492"/>
    </row>
    <row r="424" spans="2:22" s="284" customFormat="1" ht="64.900000000000006" customHeight="1">
      <c r="B424" s="524" t="s">
        <v>565</v>
      </c>
      <c r="C424" s="541" t="s">
        <v>566</v>
      </c>
      <c r="D424" s="536" t="s">
        <v>466</v>
      </c>
      <c r="E424" s="228"/>
      <c r="F424" s="60">
        <v>78130</v>
      </c>
      <c r="G424" s="247"/>
      <c r="I424" s="433">
        <v>165</v>
      </c>
      <c r="J424" s="518">
        <f t="shared" si="111"/>
        <v>12891450</v>
      </c>
      <c r="L424" s="374"/>
      <c r="M424" s="592">
        <f t="shared" si="117"/>
        <v>0</v>
      </c>
      <c r="O424" s="374">
        <v>0</v>
      </c>
      <c r="P424" s="582">
        <f t="shared" si="118"/>
        <v>0</v>
      </c>
      <c r="R424" s="390">
        <f t="shared" si="113"/>
        <v>0</v>
      </c>
      <c r="S424" s="586">
        <f t="shared" si="119"/>
        <v>0</v>
      </c>
      <c r="T424" s="602">
        <f t="shared" si="120"/>
        <v>0</v>
      </c>
      <c r="V424" s="492"/>
    </row>
    <row r="425" spans="2:22" s="284" customFormat="1" ht="64.900000000000006" customHeight="1">
      <c r="B425" s="522" t="s">
        <v>567</v>
      </c>
      <c r="C425" s="540" t="s">
        <v>568</v>
      </c>
      <c r="D425" s="255" t="s">
        <v>466</v>
      </c>
      <c r="E425" s="228"/>
      <c r="F425" s="60">
        <v>691283</v>
      </c>
      <c r="G425" s="247"/>
      <c r="I425" s="433">
        <v>2</v>
      </c>
      <c r="J425" s="518">
        <f t="shared" si="111"/>
        <v>1382566</v>
      </c>
      <c r="L425" s="374"/>
      <c r="M425" s="592">
        <f t="shared" si="117"/>
        <v>0</v>
      </c>
      <c r="O425" s="374">
        <v>2</v>
      </c>
      <c r="P425" s="582">
        <f t="shared" si="118"/>
        <v>1382566</v>
      </c>
      <c r="R425" s="390">
        <f t="shared" si="113"/>
        <v>2</v>
      </c>
      <c r="S425" s="586">
        <f t="shared" si="119"/>
        <v>1382566</v>
      </c>
      <c r="T425" s="602">
        <f t="shared" si="120"/>
        <v>1</v>
      </c>
      <c r="V425" s="492"/>
    </row>
    <row r="426" spans="2:22" s="284" customFormat="1" ht="64.900000000000006" customHeight="1">
      <c r="B426" s="522" t="s">
        <v>569</v>
      </c>
      <c r="C426" s="540" t="s">
        <v>570</v>
      </c>
      <c r="D426" s="255" t="s">
        <v>466</v>
      </c>
      <c r="E426" s="228"/>
      <c r="F426" s="60">
        <v>838223</v>
      </c>
      <c r="G426" s="247"/>
      <c r="I426" s="433">
        <v>1</v>
      </c>
      <c r="J426" s="518">
        <f t="shared" si="111"/>
        <v>838223</v>
      </c>
      <c r="L426" s="374"/>
      <c r="M426" s="592">
        <f t="shared" si="117"/>
        <v>0</v>
      </c>
      <c r="O426" s="374">
        <v>1</v>
      </c>
      <c r="P426" s="582">
        <f t="shared" si="118"/>
        <v>838223</v>
      </c>
      <c r="R426" s="390">
        <f t="shared" si="113"/>
        <v>1</v>
      </c>
      <c r="S426" s="586">
        <f t="shared" si="119"/>
        <v>838223</v>
      </c>
      <c r="T426" s="602">
        <f t="shared" si="120"/>
        <v>1</v>
      </c>
      <c r="V426" s="492"/>
    </row>
    <row r="427" spans="2:22" s="284" customFormat="1" ht="64.900000000000006" customHeight="1">
      <c r="B427" s="522" t="s">
        <v>571</v>
      </c>
      <c r="C427" s="540" t="s">
        <v>572</v>
      </c>
      <c r="D427" s="255" t="s">
        <v>466</v>
      </c>
      <c r="E427" s="228"/>
      <c r="F427" s="60">
        <v>406338</v>
      </c>
      <c r="G427" s="247"/>
      <c r="I427" s="433">
        <v>4</v>
      </c>
      <c r="J427" s="518">
        <f t="shared" si="111"/>
        <v>1625352</v>
      </c>
      <c r="L427" s="374"/>
      <c r="M427" s="592">
        <f t="shared" si="117"/>
        <v>0</v>
      </c>
      <c r="O427" s="374">
        <v>4</v>
      </c>
      <c r="P427" s="582">
        <f t="shared" si="118"/>
        <v>1625352</v>
      </c>
      <c r="R427" s="390">
        <f t="shared" si="113"/>
        <v>4</v>
      </c>
      <c r="S427" s="586">
        <f t="shared" si="119"/>
        <v>1625352</v>
      </c>
      <c r="T427" s="602">
        <f t="shared" si="120"/>
        <v>1</v>
      </c>
      <c r="V427" s="492"/>
    </row>
    <row r="428" spans="2:22" s="284" customFormat="1" ht="64.900000000000006" customHeight="1">
      <c r="B428" s="522" t="s">
        <v>573</v>
      </c>
      <c r="C428" s="540" t="s">
        <v>574</v>
      </c>
      <c r="D428" s="255" t="s">
        <v>101</v>
      </c>
      <c r="E428" s="228"/>
      <c r="F428" s="60">
        <v>19466</v>
      </c>
      <c r="G428" s="247"/>
      <c r="I428" s="433">
        <v>60</v>
      </c>
      <c r="J428" s="518">
        <f t="shared" si="111"/>
        <v>1167960</v>
      </c>
      <c r="L428" s="374"/>
      <c r="M428" s="592">
        <f t="shared" si="117"/>
        <v>0</v>
      </c>
      <c r="O428" s="374">
        <v>60</v>
      </c>
      <c r="P428" s="582">
        <f t="shared" si="118"/>
        <v>1167960</v>
      </c>
      <c r="R428" s="390">
        <f t="shared" si="113"/>
        <v>60</v>
      </c>
      <c r="S428" s="586">
        <f t="shared" si="119"/>
        <v>1167960</v>
      </c>
      <c r="T428" s="602">
        <f t="shared" si="120"/>
        <v>1</v>
      </c>
      <c r="V428" s="492"/>
    </row>
    <row r="429" spans="2:22" s="284" customFormat="1" ht="64.900000000000006" customHeight="1">
      <c r="B429" s="522" t="s">
        <v>575</v>
      </c>
      <c r="C429" s="523" t="s">
        <v>576</v>
      </c>
      <c r="D429" s="255" t="s">
        <v>101</v>
      </c>
      <c r="E429" s="228"/>
      <c r="F429" s="60">
        <v>49548</v>
      </c>
      <c r="G429" s="247"/>
      <c r="I429" s="433">
        <v>4350.79</v>
      </c>
      <c r="J429" s="518">
        <f t="shared" si="111"/>
        <v>215572942.91999999</v>
      </c>
      <c r="L429" s="374">
        <v>2939</v>
      </c>
      <c r="M429" s="592">
        <f t="shared" si="117"/>
        <v>145621572</v>
      </c>
      <c r="O429" s="374">
        <v>1410.5700000000002</v>
      </c>
      <c r="P429" s="582">
        <f t="shared" si="118"/>
        <v>69890922.360000014</v>
      </c>
      <c r="R429" s="390">
        <f t="shared" si="113"/>
        <v>4349.57</v>
      </c>
      <c r="S429" s="586">
        <f t="shared" si="119"/>
        <v>215512494.35999998</v>
      </c>
      <c r="T429" s="602">
        <f t="shared" si="120"/>
        <v>0.99971959115470987</v>
      </c>
      <c r="V429" s="492"/>
    </row>
    <row r="430" spans="2:22" s="284" customFormat="1" ht="64.900000000000006" customHeight="1">
      <c r="B430" s="522" t="s">
        <v>577</v>
      </c>
      <c r="C430" s="523" t="s">
        <v>578</v>
      </c>
      <c r="D430" s="255" t="s">
        <v>3</v>
      </c>
      <c r="E430" s="228"/>
      <c r="F430" s="60">
        <v>82622</v>
      </c>
      <c r="G430" s="247"/>
      <c r="I430" s="433">
        <v>200</v>
      </c>
      <c r="J430" s="518">
        <f t="shared" si="111"/>
        <v>16524400</v>
      </c>
      <c r="L430" s="374">
        <v>200</v>
      </c>
      <c r="M430" s="592">
        <f t="shared" si="117"/>
        <v>16524400</v>
      </c>
      <c r="O430" s="374">
        <v>0</v>
      </c>
      <c r="P430" s="582">
        <f t="shared" si="118"/>
        <v>0</v>
      </c>
      <c r="R430" s="390">
        <f t="shared" si="113"/>
        <v>200</v>
      </c>
      <c r="S430" s="586">
        <f t="shared" si="119"/>
        <v>16524400</v>
      </c>
      <c r="T430" s="602">
        <f t="shared" si="120"/>
        <v>1</v>
      </c>
      <c r="V430" s="492"/>
    </row>
    <row r="431" spans="2:22" s="284" customFormat="1" ht="64.900000000000006" customHeight="1">
      <c r="B431" s="522" t="s">
        <v>579</v>
      </c>
      <c r="C431" s="540" t="s">
        <v>580</v>
      </c>
      <c r="D431" s="255" t="s">
        <v>3</v>
      </c>
      <c r="E431" s="228"/>
      <c r="F431" s="60">
        <v>83006</v>
      </c>
      <c r="G431" s="247"/>
      <c r="I431" s="433">
        <v>427</v>
      </c>
      <c r="J431" s="518">
        <f t="shared" si="111"/>
        <v>35443562</v>
      </c>
      <c r="L431" s="374">
        <v>254.19</v>
      </c>
      <c r="M431" s="592">
        <f t="shared" si="117"/>
        <v>21099295.140000001</v>
      </c>
      <c r="O431" s="374">
        <v>0</v>
      </c>
      <c r="P431" s="582">
        <f t="shared" si="118"/>
        <v>0</v>
      </c>
      <c r="R431" s="390">
        <f t="shared" si="113"/>
        <v>254.19</v>
      </c>
      <c r="S431" s="586">
        <f t="shared" si="119"/>
        <v>21099295.140000001</v>
      </c>
      <c r="T431" s="602">
        <f t="shared" si="120"/>
        <v>0.59529274004683841</v>
      </c>
      <c r="V431" s="492"/>
    </row>
    <row r="432" spans="2:22" s="284" customFormat="1" ht="64.900000000000006" customHeight="1">
      <c r="B432" s="522" t="s">
        <v>581</v>
      </c>
      <c r="C432" s="540" t="s">
        <v>582</v>
      </c>
      <c r="D432" s="255" t="s">
        <v>3</v>
      </c>
      <c r="E432" s="228"/>
      <c r="F432" s="60">
        <v>23572</v>
      </c>
      <c r="G432" s="247"/>
      <c r="I432" s="433">
        <v>3500</v>
      </c>
      <c r="J432" s="518">
        <f t="shared" si="111"/>
        <v>82502000</v>
      </c>
      <c r="L432" s="374"/>
      <c r="M432" s="592">
        <f t="shared" si="117"/>
        <v>0</v>
      </c>
      <c r="O432" s="374">
        <v>0</v>
      </c>
      <c r="P432" s="582">
        <f t="shared" si="118"/>
        <v>0</v>
      </c>
      <c r="R432" s="390">
        <f t="shared" si="113"/>
        <v>0</v>
      </c>
      <c r="S432" s="586">
        <f t="shared" si="119"/>
        <v>0</v>
      </c>
      <c r="T432" s="602">
        <f t="shared" si="120"/>
        <v>0</v>
      </c>
      <c r="V432" s="492"/>
    </row>
    <row r="433" spans="2:22" s="284" customFormat="1" ht="64.900000000000006" customHeight="1">
      <c r="B433" s="525" t="s">
        <v>583</v>
      </c>
      <c r="C433" s="540" t="s">
        <v>584</v>
      </c>
      <c r="D433" s="255" t="s">
        <v>117</v>
      </c>
      <c r="E433" s="228"/>
      <c r="F433" s="60">
        <v>955249</v>
      </c>
      <c r="G433" s="247"/>
      <c r="I433" s="433">
        <v>35</v>
      </c>
      <c r="J433" s="518">
        <f t="shared" si="111"/>
        <v>33433715</v>
      </c>
      <c r="L433" s="374"/>
      <c r="M433" s="592">
        <f t="shared" si="117"/>
        <v>0</v>
      </c>
      <c r="O433" s="374">
        <v>35</v>
      </c>
      <c r="P433" s="582">
        <f t="shared" si="118"/>
        <v>33433715</v>
      </c>
      <c r="R433" s="390">
        <f t="shared" si="113"/>
        <v>35</v>
      </c>
      <c r="S433" s="586">
        <f t="shared" si="119"/>
        <v>33433715</v>
      </c>
      <c r="T433" s="602">
        <f t="shared" si="120"/>
        <v>1</v>
      </c>
      <c r="V433" s="492"/>
    </row>
    <row r="434" spans="2:22" s="284" customFormat="1" ht="64.900000000000006" customHeight="1">
      <c r="B434" s="423" t="s">
        <v>585</v>
      </c>
      <c r="C434" s="540" t="s">
        <v>586</v>
      </c>
      <c r="D434" s="255" t="s">
        <v>101</v>
      </c>
      <c r="E434" s="228"/>
      <c r="F434" s="60">
        <v>521294</v>
      </c>
      <c r="G434" s="247"/>
      <c r="I434" s="433">
        <v>548.52</v>
      </c>
      <c r="J434" s="518">
        <f t="shared" si="111"/>
        <v>285940184.88</v>
      </c>
      <c r="L434" s="374"/>
      <c r="M434" s="592">
        <f t="shared" si="117"/>
        <v>0</v>
      </c>
      <c r="O434" s="374">
        <v>0</v>
      </c>
      <c r="P434" s="582">
        <f t="shared" si="118"/>
        <v>0</v>
      </c>
      <c r="R434" s="390">
        <f t="shared" si="113"/>
        <v>0</v>
      </c>
      <c r="S434" s="586">
        <f t="shared" si="119"/>
        <v>0</v>
      </c>
      <c r="T434" s="602">
        <f t="shared" si="120"/>
        <v>0</v>
      </c>
      <c r="V434" s="492"/>
    </row>
    <row r="435" spans="2:22" s="284" customFormat="1" ht="64.900000000000006" customHeight="1">
      <c r="B435" s="525" t="s">
        <v>587</v>
      </c>
      <c r="C435" s="540" t="s">
        <v>588</v>
      </c>
      <c r="D435" s="255" t="s">
        <v>101</v>
      </c>
      <c r="E435" s="228"/>
      <c r="F435" s="60">
        <v>849490</v>
      </c>
      <c r="G435" s="247"/>
      <c r="I435" s="433">
        <v>367.82</v>
      </c>
      <c r="J435" s="518">
        <f t="shared" si="111"/>
        <v>312459411.80000001</v>
      </c>
      <c r="L435" s="374"/>
      <c r="M435" s="592">
        <f t="shared" si="117"/>
        <v>0</v>
      </c>
      <c r="O435" s="374">
        <v>0</v>
      </c>
      <c r="P435" s="582">
        <f t="shared" si="118"/>
        <v>0</v>
      </c>
      <c r="R435" s="390">
        <f t="shared" si="113"/>
        <v>0</v>
      </c>
      <c r="S435" s="586">
        <f t="shared" si="119"/>
        <v>0</v>
      </c>
      <c r="T435" s="602">
        <f t="shared" si="120"/>
        <v>0</v>
      </c>
      <c r="V435" s="492"/>
    </row>
    <row r="436" spans="2:22" s="284" customFormat="1" ht="60" customHeight="1" thickBot="1">
      <c r="B436" s="526" t="s">
        <v>589</v>
      </c>
      <c r="C436" s="542" t="s">
        <v>590</v>
      </c>
      <c r="D436" s="257" t="s">
        <v>3</v>
      </c>
      <c r="E436" s="235"/>
      <c r="F436" s="82">
        <v>66331</v>
      </c>
      <c r="G436" s="251"/>
      <c r="I436" s="435">
        <v>2633.86</v>
      </c>
      <c r="J436" s="97">
        <f t="shared" si="111"/>
        <v>174706567.66</v>
      </c>
      <c r="L436" s="375">
        <v>240.07</v>
      </c>
      <c r="M436" s="593">
        <f>+L436*F436</f>
        <v>15924083.17</v>
      </c>
      <c r="O436" s="375">
        <v>2393.79</v>
      </c>
      <c r="P436" s="583">
        <f>+O436*F436</f>
        <v>158782484.49000001</v>
      </c>
      <c r="R436" s="375">
        <f>+L436+O436</f>
        <v>2633.86</v>
      </c>
      <c r="S436" s="587">
        <f>+R436*F436</f>
        <v>174706567.66</v>
      </c>
      <c r="T436" s="603">
        <f>+S436/J436</f>
        <v>1</v>
      </c>
      <c r="V436" s="492"/>
    </row>
    <row r="437" spans="2:22" ht="12" customHeight="1">
      <c r="B437" s="121"/>
      <c r="C437" s="122"/>
      <c r="D437" s="121"/>
      <c r="E437" s="30"/>
      <c r="F437" s="123"/>
      <c r="G437" s="112"/>
      <c r="I437" s="124"/>
      <c r="J437" s="116"/>
      <c r="L437" s="41"/>
      <c r="M437" s="119"/>
      <c r="O437" s="114"/>
      <c r="P437" s="120"/>
      <c r="R437" s="125"/>
      <c r="S437" s="120"/>
      <c r="T437" s="53"/>
    </row>
    <row r="438" spans="2:22" ht="8.4499999999999993" customHeight="1" thickBot="1">
      <c r="G438" s="126"/>
    </row>
    <row r="439" spans="2:22" ht="39" customHeight="1" thickBot="1">
      <c r="C439" s="735" t="s">
        <v>379</v>
      </c>
      <c r="D439" s="735"/>
      <c r="E439" s="735"/>
      <c r="F439" s="736"/>
      <c r="G439" s="184">
        <f>+G25+G29+G52+G73+G100+G110+G120+G136+G149+G159+G166+G276+G297</f>
        <v>24035028212.30444</v>
      </c>
      <c r="H439" s="176"/>
      <c r="I439" s="176"/>
      <c r="J439" s="184">
        <f>+J25+J29+J52+J73+J100+J110+J120+J136+J149+J159+J166+J276+J297+J372</f>
        <v>26624639041.384438</v>
      </c>
      <c r="K439" s="35"/>
      <c r="M439" s="489">
        <f>+ROUND((M25+M29+M52+M73+M100+M110+M120+M136+M149+M159+M166+M276+M297+M372),2)</f>
        <v>1439438604.27</v>
      </c>
      <c r="N439" s="176"/>
      <c r="O439" s="176"/>
      <c r="P439" s="483">
        <f>+ROUND((P25+P29+P52+P73+P100+P110+P120+P136+P149+P159+P166+P276+P297+P372),1)</f>
        <v>22597894026.400002</v>
      </c>
      <c r="Q439" s="176"/>
      <c r="R439" s="177"/>
      <c r="S439" s="184">
        <f>+ROUND((S25+S29+S52+S73+S100+S110+S120+S136+S149+S159+S166+S276+S297+S372),1)</f>
        <v>24037332630.700001</v>
      </c>
      <c r="T439" s="182">
        <f>+S439/J439</f>
        <v>0.90282285492536385</v>
      </c>
      <c r="V439" s="495">
        <f>+S439-J439</f>
        <v>-2587306410.6844368</v>
      </c>
    </row>
    <row r="440" spans="2:22" ht="14.25" customHeight="1" thickBot="1">
      <c r="C440" s="176"/>
      <c r="D440" s="176"/>
      <c r="E440" s="176"/>
      <c r="F440" s="176"/>
      <c r="G440" s="185"/>
      <c r="H440" s="176"/>
      <c r="I440" s="176"/>
      <c r="J440" s="177"/>
      <c r="M440" s="178"/>
      <c r="N440" s="176"/>
      <c r="O440" s="176"/>
      <c r="P440" s="179"/>
      <c r="Q440" s="176"/>
      <c r="R440" s="177"/>
      <c r="S440" s="439"/>
      <c r="T440" s="45"/>
    </row>
    <row r="441" spans="2:22" ht="36" customHeight="1" thickBot="1">
      <c r="C441" s="735" t="s">
        <v>380</v>
      </c>
      <c r="D441" s="735"/>
      <c r="E441" s="735"/>
      <c r="F441" s="187">
        <v>0.28999999999999998</v>
      </c>
      <c r="G441" s="186">
        <f>+$F$441*G439</f>
        <v>6970158181.5682869</v>
      </c>
      <c r="H441" s="176"/>
      <c r="I441" s="176"/>
      <c r="J441" s="186">
        <f>+$F$441*J439</f>
        <v>7721145322.0014868</v>
      </c>
      <c r="M441" s="489">
        <f>+ROUND(($F$441*M439),2)</f>
        <v>417437195.24000001</v>
      </c>
      <c r="N441" s="176"/>
      <c r="O441" s="176"/>
      <c r="P441" s="184">
        <f>+ROUND(($F$441*P439),1)</f>
        <v>6553389267.6999998</v>
      </c>
      <c r="Q441" s="176"/>
      <c r="R441" s="177"/>
      <c r="S441" s="184">
        <f>+ROUND(($F$441*S439),1)</f>
        <v>6970826462.8999996</v>
      </c>
      <c r="T441" s="38"/>
    </row>
    <row r="442" spans="2:22" ht="12.6" customHeight="1" thickBot="1">
      <c r="C442" s="378"/>
      <c r="D442" s="378"/>
      <c r="E442" s="378"/>
      <c r="F442" s="436"/>
      <c r="G442" s="437"/>
      <c r="H442" s="176"/>
      <c r="I442" s="176"/>
      <c r="J442" s="437"/>
      <c r="M442" s="438"/>
      <c r="N442" s="176"/>
      <c r="O442" s="176"/>
      <c r="P442" s="439"/>
      <c r="Q442" s="176"/>
      <c r="R442" s="181"/>
      <c r="S442" s="439"/>
      <c r="T442" s="64"/>
    </row>
    <row r="443" spans="2:22" ht="41.25" customHeight="1" thickBot="1">
      <c r="C443" s="735" t="s">
        <v>381</v>
      </c>
      <c r="D443" s="735"/>
      <c r="E443" s="735"/>
      <c r="F443" s="188">
        <v>0.21</v>
      </c>
      <c r="G443" s="186">
        <f>+$F$443*G439</f>
        <v>5047355924.5839319</v>
      </c>
      <c r="H443" s="176"/>
      <c r="I443" s="176"/>
      <c r="J443" s="186">
        <f>+$F$443*J439</f>
        <v>5591174198.690732</v>
      </c>
      <c r="M443" s="489">
        <f>+ROUND(($F$443*M439),2)</f>
        <v>302282106.89999998</v>
      </c>
      <c r="N443" s="176"/>
      <c r="O443" s="176"/>
      <c r="P443" s="184">
        <f>+ROUND(($F$443*P439),1)</f>
        <v>4745557745.5</v>
      </c>
      <c r="Q443" s="176"/>
      <c r="R443" s="177"/>
      <c r="S443" s="184">
        <f>+ROUND(($F$443*S439),1)</f>
        <v>5047839852.3999996</v>
      </c>
      <c r="T443" s="38"/>
    </row>
    <row r="444" spans="2:22" ht="13.9" customHeight="1" thickBot="1">
      <c r="C444" s="378"/>
      <c r="D444" s="378"/>
      <c r="E444" s="378"/>
      <c r="F444" s="188"/>
      <c r="G444" s="437"/>
      <c r="H444" s="176"/>
      <c r="I444" s="176"/>
      <c r="J444" s="437"/>
      <c r="M444" s="490"/>
      <c r="N444" s="176"/>
      <c r="O444" s="176"/>
      <c r="P444" s="439"/>
      <c r="Q444" s="176"/>
      <c r="R444" s="181"/>
      <c r="S444" s="439"/>
      <c r="T444" s="64"/>
    </row>
    <row r="445" spans="2:22" ht="42" customHeight="1" thickBot="1">
      <c r="C445" s="735" t="s">
        <v>382</v>
      </c>
      <c r="D445" s="735"/>
      <c r="E445" s="735"/>
      <c r="F445" s="188">
        <v>0.03</v>
      </c>
      <c r="G445" s="186">
        <f>+$F$445*G439</f>
        <v>721050846.36913311</v>
      </c>
      <c r="H445" s="176"/>
      <c r="I445" s="176"/>
      <c r="J445" s="186">
        <f>+$F$445*J439</f>
        <v>798739171.24153304</v>
      </c>
      <c r="M445" s="489">
        <f>+ROUND(($F$445*M439),2)</f>
        <v>43183158.130000003</v>
      </c>
      <c r="N445" s="176"/>
      <c r="O445" s="176"/>
      <c r="P445" s="184">
        <f>+ROUND(($F$445*P439),1)</f>
        <v>677936820.79999995</v>
      </c>
      <c r="Q445" s="176"/>
      <c r="R445" s="177"/>
      <c r="S445" s="184">
        <f>+ROUND(($F$445*S439),1)</f>
        <v>721119978.89999998</v>
      </c>
      <c r="T445" s="38"/>
    </row>
    <row r="446" spans="2:22" ht="14.45" customHeight="1" thickBot="1">
      <c r="C446" s="378"/>
      <c r="D446" s="378"/>
      <c r="E446" s="378"/>
      <c r="F446" s="442"/>
      <c r="G446" s="437"/>
      <c r="H446" s="176"/>
      <c r="I446" s="176"/>
      <c r="J446" s="437"/>
      <c r="M446" s="490"/>
      <c r="N446" s="176"/>
      <c r="O446" s="176"/>
      <c r="P446" s="439"/>
      <c r="Q446" s="176"/>
      <c r="R446" s="177"/>
      <c r="S446" s="439"/>
      <c r="T446" s="64"/>
    </row>
    <row r="447" spans="2:22" ht="39" customHeight="1" thickBot="1">
      <c r="C447" s="735" t="s">
        <v>383</v>
      </c>
      <c r="D447" s="735"/>
      <c r="E447" s="735"/>
      <c r="F447" s="188">
        <v>0.05</v>
      </c>
      <c r="G447" s="186">
        <f>+$F$447*G439</f>
        <v>1201751410.615222</v>
      </c>
      <c r="H447" s="176"/>
      <c r="I447" s="176"/>
      <c r="J447" s="186">
        <f>+$F$447*J439</f>
        <v>1331231952.069222</v>
      </c>
      <c r="M447" s="489">
        <f>+ROUND(($F$447*M439),2)</f>
        <v>71971930.209999993</v>
      </c>
      <c r="N447" s="176"/>
      <c r="O447" s="176"/>
      <c r="P447" s="184">
        <f>+ROUND(($F$447*P439),1)</f>
        <v>1129894701.3</v>
      </c>
      <c r="Q447" s="176"/>
      <c r="R447" s="177"/>
      <c r="S447" s="184">
        <f>+ROUND(($F$447*S439),1)</f>
        <v>1201866631.5</v>
      </c>
      <c r="T447" s="38"/>
    </row>
    <row r="448" spans="2:22" ht="19.149999999999999" customHeight="1" thickBot="1">
      <c r="C448" s="378"/>
      <c r="D448" s="378"/>
      <c r="E448" s="378"/>
      <c r="F448" s="442"/>
      <c r="G448" s="437"/>
      <c r="H448" s="176"/>
      <c r="I448" s="176"/>
      <c r="J448" s="437"/>
      <c r="M448" s="440"/>
      <c r="N448" s="176"/>
      <c r="O448" s="176"/>
      <c r="P448" s="441"/>
      <c r="Q448" s="176"/>
      <c r="R448" s="177"/>
      <c r="S448" s="441"/>
      <c r="T448" s="53"/>
    </row>
    <row r="449" spans="3:23" ht="36" customHeight="1" thickBot="1">
      <c r="C449" s="735" t="s">
        <v>384</v>
      </c>
      <c r="D449" s="735"/>
      <c r="E449" s="735"/>
      <c r="F449" s="736"/>
      <c r="G449" s="186">
        <v>1603710214</v>
      </c>
      <c r="H449" s="176"/>
      <c r="I449" s="176"/>
      <c r="J449" s="186">
        <v>1603710214</v>
      </c>
      <c r="M449" s="443"/>
      <c r="N449" s="176"/>
      <c r="O449" s="176"/>
      <c r="P449" s="180"/>
      <c r="Q449" s="176"/>
      <c r="R449" s="177"/>
      <c r="S449" s="181"/>
      <c r="T449" s="51"/>
    </row>
    <row r="450" spans="3:23" ht="19.149999999999999" customHeight="1" thickBot="1">
      <c r="C450" s="378"/>
      <c r="D450" s="378"/>
      <c r="E450" s="378"/>
      <c r="F450" s="378"/>
      <c r="G450" s="437"/>
      <c r="H450" s="176"/>
      <c r="I450" s="176"/>
      <c r="J450" s="437"/>
      <c r="M450" s="443"/>
      <c r="N450" s="176"/>
      <c r="O450" s="176"/>
      <c r="P450" s="180"/>
      <c r="Q450" s="176"/>
      <c r="R450" s="177"/>
      <c r="S450" s="181"/>
      <c r="T450" s="51"/>
    </row>
    <row r="451" spans="3:23" ht="36" customHeight="1" thickBot="1">
      <c r="C451" s="735" t="s">
        <v>385</v>
      </c>
      <c r="D451" s="735"/>
      <c r="E451" s="735"/>
      <c r="F451" s="736"/>
      <c r="G451" s="186">
        <f>G439+G441</f>
        <v>31005186393.872726</v>
      </c>
      <c r="H451" s="176"/>
      <c r="I451" s="176"/>
      <c r="J451" s="186">
        <f>+J439+J441</f>
        <v>34345784363.385925</v>
      </c>
      <c r="M451" s="50"/>
      <c r="P451" s="46"/>
      <c r="S451" s="36"/>
      <c r="T451" s="46"/>
    </row>
    <row r="452" spans="3:23" ht="22.15" customHeight="1" thickBot="1">
      <c r="C452" s="378"/>
      <c r="D452" s="378"/>
      <c r="E452" s="378"/>
      <c r="F452" s="378"/>
      <c r="G452" s="437"/>
      <c r="H452" s="176"/>
      <c r="I452" s="176"/>
      <c r="J452" s="437"/>
      <c r="M452" s="50"/>
      <c r="P452" s="46"/>
      <c r="S452" s="36"/>
      <c r="T452" s="46"/>
    </row>
    <row r="453" spans="3:23" ht="36" customHeight="1" thickBot="1">
      <c r="C453" s="735" t="s">
        <v>386</v>
      </c>
      <c r="D453" s="735"/>
      <c r="E453" s="735"/>
      <c r="F453" s="736"/>
      <c r="G453" s="186">
        <f>+G451+G449</f>
        <v>32608896607.872726</v>
      </c>
      <c r="H453" s="176"/>
      <c r="I453" s="176"/>
      <c r="J453" s="186">
        <f>+J451+J449</f>
        <v>35949494577.385925</v>
      </c>
      <c r="M453" s="50"/>
      <c r="P453" s="46"/>
      <c r="S453" s="36"/>
      <c r="T453" s="46"/>
    </row>
    <row r="454" spans="3:23" ht="19.5" customHeight="1" thickBot="1">
      <c r="D454" s="193"/>
      <c r="E454" s="193"/>
      <c r="F454" s="193"/>
      <c r="G454" s="49"/>
      <c r="J454" s="48"/>
      <c r="M454" s="47"/>
      <c r="P454" s="46"/>
      <c r="S454" s="36"/>
      <c r="T454" s="46"/>
    </row>
    <row r="455" spans="3:23" ht="34.5" customHeight="1" thickBot="1">
      <c r="I455" s="737" t="s">
        <v>387</v>
      </c>
      <c r="J455" s="737"/>
      <c r="K455" s="737"/>
      <c r="L455" s="738"/>
      <c r="M455" s="506">
        <f>+M439+M441</f>
        <v>1856875799.51</v>
      </c>
      <c r="P455" s="483">
        <f>ROUND((+P439+P441),1)</f>
        <v>29151283294.099998</v>
      </c>
      <c r="Q455" s="40"/>
      <c r="R455" s="43"/>
      <c r="S455" s="483">
        <f>ROUND((+S439+S441),1)</f>
        <v>31008159093.599998</v>
      </c>
      <c r="T455" s="38"/>
    </row>
    <row r="456" spans="3:23" ht="12" customHeight="1" thickBot="1">
      <c r="I456" s="176"/>
      <c r="J456" s="189"/>
      <c r="K456" s="190"/>
      <c r="L456" s="466"/>
      <c r="M456" s="173"/>
      <c r="P456" s="174"/>
      <c r="Q456" s="40"/>
      <c r="R456" s="43"/>
      <c r="S456" s="175"/>
      <c r="T456" s="45"/>
    </row>
    <row r="457" spans="3:23" ht="36.6" customHeight="1" thickBot="1">
      <c r="C457" s="505"/>
      <c r="I457" s="737" t="s">
        <v>388</v>
      </c>
      <c r="J457" s="737"/>
      <c r="K457" s="737"/>
      <c r="L457" s="738"/>
      <c r="M457" s="506">
        <v>0</v>
      </c>
      <c r="N457" s="484"/>
      <c r="O457" s="484"/>
      <c r="P457" s="506">
        <f>+ROUND((P455*10%),1)+185390309.99</f>
        <v>3100518639.3900003</v>
      </c>
      <c r="Q457" s="40"/>
      <c r="R457" s="43"/>
      <c r="S457" s="506">
        <f>+P457</f>
        <v>3100518639.3900003</v>
      </c>
      <c r="T457" s="38"/>
      <c r="V457" s="564">
        <f>+I18</f>
        <v>0</v>
      </c>
    </row>
    <row r="458" spans="3:23" ht="18" customHeight="1">
      <c r="C458" s="44"/>
      <c r="D458" s="44"/>
      <c r="I458" s="176"/>
      <c r="J458" s="189"/>
      <c r="K458" s="190"/>
      <c r="L458" s="458"/>
      <c r="M458" s="42"/>
      <c r="P458" s="41"/>
      <c r="Q458" s="40"/>
      <c r="R458" s="43"/>
      <c r="S458" s="42"/>
      <c r="T458" s="41"/>
    </row>
    <row r="459" spans="3:23" ht="37.9" customHeight="1" thickBot="1">
      <c r="C459" s="44"/>
      <c r="D459" s="44"/>
      <c r="I459" s="176"/>
      <c r="J459" s="189"/>
      <c r="K459" s="190"/>
      <c r="L459" s="458"/>
      <c r="M459" s="42"/>
      <c r="P459" s="41"/>
      <c r="Q459" s="40"/>
      <c r="R459" s="43"/>
      <c r="S459" s="42"/>
      <c r="T459" s="41"/>
    </row>
    <row r="460" spans="3:23" ht="40.5" customHeight="1" thickBot="1">
      <c r="C460" s="508"/>
      <c r="I460" s="737" t="s">
        <v>389</v>
      </c>
      <c r="J460" s="737"/>
      <c r="K460" s="737"/>
      <c r="L460" s="738"/>
      <c r="M460" s="506">
        <f>+ROUND((M455-M457),2)</f>
        <v>1856875799.51</v>
      </c>
      <c r="N460" s="484"/>
      <c r="O460" s="485" t="s">
        <v>390</v>
      </c>
      <c r="P460" s="483">
        <f>+ROUND((P455-P457),1)</f>
        <v>26050764654.700001</v>
      </c>
      <c r="Q460" s="40"/>
      <c r="R460" s="39" t="s">
        <v>391</v>
      </c>
      <c r="S460" s="483">
        <f>+ROUND((S455-S457),1)</f>
        <v>27907640454.200001</v>
      </c>
      <c r="T460" s="38"/>
      <c r="V460" s="599">
        <f>+I14</f>
        <v>3100518639.3872728</v>
      </c>
      <c r="W460" s="507">
        <f>+V460-P457</f>
        <v>-2.727508544921875E-3</v>
      </c>
    </row>
    <row r="461" spans="3:23" ht="33" customHeight="1">
      <c r="C461" s="507"/>
      <c r="S461" s="37"/>
    </row>
    <row r="462" spans="3:23" ht="115.9" customHeight="1">
      <c r="C462" s="507"/>
      <c r="S462" s="37"/>
    </row>
    <row r="463" spans="3:23" ht="253.15" customHeight="1">
      <c r="F463" s="727"/>
      <c r="G463" s="727"/>
      <c r="H463" s="727"/>
      <c r="K463" s="727"/>
      <c r="L463" s="727"/>
      <c r="M463" s="727"/>
      <c r="R463" s="727"/>
      <c r="S463" s="727"/>
      <c r="T463" s="727"/>
    </row>
    <row r="464" spans="3:23" ht="30" customHeight="1">
      <c r="C464" s="569" t="s">
        <v>528</v>
      </c>
      <c r="D464" s="570"/>
      <c r="E464" s="930" t="s">
        <v>529</v>
      </c>
      <c r="F464" s="930"/>
      <c r="G464" s="930"/>
      <c r="H464" s="930"/>
      <c r="I464" s="930"/>
      <c r="J464" s="930"/>
      <c r="K464" s="568"/>
      <c r="L464" s="568"/>
      <c r="M464" s="838" t="s">
        <v>520</v>
      </c>
      <c r="N464" s="838"/>
      <c r="O464" s="838"/>
      <c r="P464" s="838"/>
      <c r="Q464" s="838"/>
      <c r="R464" s="838"/>
      <c r="S464" s="81"/>
      <c r="T464" s="81"/>
      <c r="U464" s="81"/>
      <c r="V464" s="81"/>
    </row>
    <row r="465" spans="3:22" ht="32.450000000000003" customHeight="1">
      <c r="C465" s="502" t="s">
        <v>517</v>
      </c>
      <c r="D465" s="487"/>
      <c r="E465" s="732" t="s">
        <v>512</v>
      </c>
      <c r="F465" s="732"/>
      <c r="G465" s="732"/>
      <c r="H465" s="732"/>
      <c r="I465" s="732"/>
      <c r="J465" s="732"/>
      <c r="K465" s="496"/>
      <c r="L465" s="496"/>
      <c r="M465" s="729" t="s">
        <v>521</v>
      </c>
      <c r="N465" s="729"/>
      <c r="O465" s="729"/>
      <c r="P465" s="729"/>
      <c r="Q465" s="729"/>
      <c r="R465" s="729"/>
      <c r="S465" s="81"/>
      <c r="T465" s="81"/>
      <c r="U465" s="81"/>
      <c r="V465" s="81"/>
    </row>
    <row r="466" spans="3:22" ht="33.6" customHeight="1">
      <c r="C466" s="502" t="s">
        <v>7</v>
      </c>
      <c r="D466" s="487"/>
      <c r="E466" s="732" t="s">
        <v>72</v>
      </c>
      <c r="F466" s="732"/>
      <c r="G466" s="732"/>
      <c r="H466" s="732"/>
      <c r="I466" s="732"/>
      <c r="J466" s="732"/>
      <c r="K466" s="496"/>
      <c r="L466" s="496"/>
      <c r="M466" s="729" t="s">
        <v>72</v>
      </c>
      <c r="N466" s="729"/>
      <c r="O466" s="729"/>
      <c r="P466" s="729"/>
      <c r="Q466" s="729"/>
      <c r="R466" s="729"/>
      <c r="S466" s="33"/>
      <c r="T466" s="33"/>
    </row>
    <row r="467" spans="3:22" ht="20.100000000000001" customHeight="1">
      <c r="K467" s="444"/>
      <c r="L467" s="446"/>
      <c r="M467" s="445"/>
      <c r="N467" s="444"/>
      <c r="O467" s="444"/>
      <c r="P467" s="446"/>
    </row>
    <row r="468" spans="3:22" ht="20.100000000000001" customHeight="1"/>
    <row r="469" spans="3:22" ht="20.100000000000001" customHeight="1"/>
    <row r="470" spans="3:22" ht="20.100000000000001" customHeight="1"/>
    <row r="471" spans="3:22" ht="20.100000000000001" customHeight="1"/>
    <row r="472" spans="3:22" ht="20.100000000000001" customHeight="1"/>
    <row r="473" spans="3:22" ht="20.100000000000001" customHeight="1"/>
    <row r="474" spans="3:22" ht="20.100000000000001" customHeight="1"/>
    <row r="475" spans="3:22" ht="20.100000000000001" customHeight="1"/>
    <row r="476" spans="3:22" ht="20.100000000000001" customHeight="1"/>
    <row r="477" spans="3:22" ht="20.100000000000001" customHeight="1"/>
    <row r="478" spans="3:22" ht="20.100000000000001" customHeight="1"/>
    <row r="479" spans="3:22" ht="20.100000000000001" customHeight="1"/>
    <row r="480" spans="3:22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  <row r="573" ht="20.100000000000001" customHeight="1"/>
    <row r="574" ht="20.100000000000001" customHeight="1"/>
    <row r="575" ht="20.100000000000001" customHeight="1"/>
    <row r="576" ht="20.100000000000001" customHeight="1"/>
    <row r="577" ht="20.100000000000001" customHeight="1"/>
    <row r="578" ht="20.100000000000001" customHeight="1"/>
    <row r="579" ht="20.100000000000001" customHeight="1"/>
    <row r="580" ht="20.100000000000001" customHeight="1"/>
    <row r="581" ht="20.100000000000001" customHeight="1"/>
    <row r="582" ht="20.100000000000001" customHeight="1"/>
    <row r="583" ht="20.100000000000001" customHeight="1"/>
    <row r="584" ht="20.100000000000001" customHeight="1"/>
    <row r="585" ht="20.100000000000001" customHeight="1"/>
    <row r="586" ht="20.100000000000001" customHeight="1"/>
    <row r="587" ht="20.100000000000001" customHeight="1"/>
    <row r="588" ht="20.100000000000001" customHeight="1"/>
    <row r="589" ht="20.100000000000001" customHeight="1"/>
    <row r="590" ht="20.100000000000001" customHeight="1"/>
    <row r="591" ht="20.100000000000001" customHeight="1"/>
    <row r="592" ht="20.100000000000001" customHeight="1"/>
    <row r="593" ht="20.100000000000001" customHeight="1"/>
    <row r="594" ht="20.100000000000001" customHeight="1"/>
    <row r="595" ht="20.100000000000001" customHeight="1"/>
    <row r="596" ht="20.100000000000001" customHeight="1"/>
    <row r="597" ht="20.100000000000001" customHeight="1"/>
    <row r="598" ht="20.100000000000001" customHeight="1"/>
    <row r="599" ht="20.100000000000001" customHeight="1"/>
    <row r="600" ht="20.100000000000001" customHeight="1"/>
    <row r="601" ht="20.100000000000001" customHeight="1"/>
    <row r="602" ht="20.100000000000001" customHeight="1"/>
    <row r="603" ht="20.100000000000001" customHeight="1"/>
    <row r="604" ht="20.100000000000001" customHeight="1"/>
    <row r="605" ht="20.100000000000001" customHeight="1"/>
  </sheetData>
  <mergeCells count="102">
    <mergeCell ref="E466:J466"/>
    <mergeCell ref="M466:R466"/>
    <mergeCell ref="F463:H463"/>
    <mergeCell ref="K463:M463"/>
    <mergeCell ref="R463:T463"/>
    <mergeCell ref="E464:J464"/>
    <mergeCell ref="M464:R464"/>
    <mergeCell ref="E465:J465"/>
    <mergeCell ref="M465:R465"/>
    <mergeCell ref="C449:F449"/>
    <mergeCell ref="C451:F451"/>
    <mergeCell ref="C453:F453"/>
    <mergeCell ref="I455:L455"/>
    <mergeCell ref="I457:L457"/>
    <mergeCell ref="I460:L460"/>
    <mergeCell ref="B372:F372"/>
    <mergeCell ref="C439:F439"/>
    <mergeCell ref="C441:E441"/>
    <mergeCell ref="C443:E443"/>
    <mergeCell ref="C445:E445"/>
    <mergeCell ref="C447:E447"/>
    <mergeCell ref="B229:F229"/>
    <mergeCell ref="B233:F233"/>
    <mergeCell ref="B234:F234"/>
    <mergeCell ref="B252:F252"/>
    <mergeCell ref="B276:F276"/>
    <mergeCell ref="B297:F297"/>
    <mergeCell ref="B136:F136"/>
    <mergeCell ref="B149:F149"/>
    <mergeCell ref="B166:F166"/>
    <mergeCell ref="B167:F167"/>
    <mergeCell ref="B168:F168"/>
    <mergeCell ref="B188:F188"/>
    <mergeCell ref="O21:P21"/>
    <mergeCell ref="R21:T21"/>
    <mergeCell ref="B25:F25"/>
    <mergeCell ref="B29:F29"/>
    <mergeCell ref="B52:F52"/>
    <mergeCell ref="B73:F73"/>
    <mergeCell ref="C18:D18"/>
    <mergeCell ref="F18:H18"/>
    <mergeCell ref="I18:L18"/>
    <mergeCell ref="C19:D19"/>
    <mergeCell ref="B21:G21"/>
    <mergeCell ref="I21:K21"/>
    <mergeCell ref="L21:M21"/>
    <mergeCell ref="C16:D16"/>
    <mergeCell ref="E16:H16"/>
    <mergeCell ref="I16:L16"/>
    <mergeCell ref="M16:O16"/>
    <mergeCell ref="P16:T16"/>
    <mergeCell ref="C17:D17"/>
    <mergeCell ref="F17:H17"/>
    <mergeCell ref="I17:L17"/>
    <mergeCell ref="M17:O17"/>
    <mergeCell ref="P17:T17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</mergeCells>
  <dataValidations disablePrompts="1" count="1">
    <dataValidation type="whole" operator="greaterThan" allowBlank="1" showInputMessage="1" showErrorMessage="1" sqref="F127" xr:uid="{00000000-0002-0000-0700-000000000000}">
      <formula1>0</formula1>
    </dataValidation>
  </dataValidations>
  <printOptions horizontalCentered="1"/>
  <pageMargins left="0.27559055118110237" right="0.27559055118110237" top="0.59055118110236227" bottom="0.39370078740157483" header="0.31496062992125984" footer="0.31496062992125984"/>
  <pageSetup scale="25" orientation="landscape" r:id="rId1"/>
  <headerFooter>
    <oddFooter>&amp;R&amp;"-,Negrita"&amp;24&amp;P</oddFooter>
  </headerFooter>
  <rowBreaks count="17" manualBreakCount="17">
    <brk id="50" min="1" max="20" man="1"/>
    <brk id="71" min="1" max="20" man="1"/>
    <brk id="98" min="1" max="20" man="1"/>
    <brk id="127" min="1" max="20" man="1"/>
    <brk id="153" min="1" max="20" man="1"/>
    <brk id="179" min="1" max="20" man="1"/>
    <brk id="206" min="1" max="20" man="1"/>
    <brk id="235" min="1" max="20" man="1"/>
    <brk id="262" min="1" max="20" man="1"/>
    <brk id="288" min="1" max="20" man="1"/>
    <brk id="310" min="1" max="20" man="1"/>
    <brk id="333" min="1" max="20" man="1"/>
    <brk id="358" min="1" max="20" man="1"/>
    <brk id="385" min="1" max="20" man="1"/>
    <brk id="408" min="1" max="20" man="1"/>
    <brk id="431" min="1" max="20" man="1"/>
    <brk id="468" max="2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X604"/>
  <sheetViews>
    <sheetView view="pageBreakPreview" topLeftCell="A438" zoomScale="39" zoomScaleNormal="100" zoomScaleSheetLayoutView="39" workbookViewId="0">
      <selection activeCell="C463" sqref="C463:R465"/>
    </sheetView>
  </sheetViews>
  <sheetFormatPr baseColWidth="10" defaultColWidth="11.42578125" defaultRowHeight="23.25"/>
  <cols>
    <col min="1" max="1" width="1.5703125" style="33" customWidth="1"/>
    <col min="2" max="2" width="24.7109375" style="33" customWidth="1"/>
    <col min="3" max="3" width="116.140625" style="33" customWidth="1"/>
    <col min="4" max="5" width="17.42578125" style="33" customWidth="1"/>
    <col min="6" max="6" width="24.42578125" style="33" customWidth="1"/>
    <col min="7" max="7" width="35.5703125" style="33" customWidth="1"/>
    <col min="8" max="8" width="1.85546875" style="33" customWidth="1"/>
    <col min="9" max="9" width="26.7109375" style="33" customWidth="1"/>
    <col min="10" max="10" width="36.7109375" style="35" customWidth="1"/>
    <col min="11" max="11" width="2" style="33" customWidth="1"/>
    <col min="12" max="12" width="23.140625" style="34" customWidth="1"/>
    <col min="13" max="13" width="36.140625" style="35" customWidth="1"/>
    <col min="14" max="14" width="1.5703125" style="33" customWidth="1"/>
    <col min="15" max="15" width="20.85546875" style="33" customWidth="1"/>
    <col min="16" max="16" width="36.42578125" style="34" customWidth="1"/>
    <col min="17" max="17" width="2" style="33" customWidth="1"/>
    <col min="18" max="18" width="20.5703125" style="36" customWidth="1"/>
    <col min="19" max="19" width="37.5703125" style="35" customWidth="1"/>
    <col min="20" max="20" width="16" style="34" customWidth="1"/>
    <col min="21" max="21" width="1" style="33" customWidth="1"/>
    <col min="22" max="22" width="26.140625" style="492" customWidth="1"/>
    <col min="23" max="23" width="31.7109375" style="33" customWidth="1"/>
    <col min="24" max="24" width="35.5703125" style="33" customWidth="1"/>
    <col min="25" max="16384" width="11.42578125" style="33"/>
  </cols>
  <sheetData>
    <row r="1" spans="1:20" ht="24" thickBot="1"/>
    <row r="2" spans="1:20">
      <c r="B2" s="817"/>
      <c r="C2" s="818"/>
      <c r="D2" s="820" t="s">
        <v>35</v>
      </c>
      <c r="E2" s="822" t="s">
        <v>36</v>
      </c>
      <c r="F2" s="80"/>
      <c r="G2" s="80"/>
      <c r="H2" s="80"/>
      <c r="I2" s="80"/>
      <c r="J2" s="78"/>
      <c r="K2" s="80"/>
      <c r="L2" s="77"/>
      <c r="M2" s="78"/>
      <c r="N2" s="80"/>
      <c r="O2" s="80"/>
      <c r="P2" s="77"/>
      <c r="Q2" s="80"/>
      <c r="R2" s="79"/>
      <c r="S2" s="78"/>
      <c r="T2" s="77"/>
    </row>
    <row r="3" spans="1:20" ht="30.75" customHeight="1" thickBot="1">
      <c r="B3" s="819"/>
      <c r="C3" s="727"/>
      <c r="D3" s="821"/>
      <c r="E3" s="823"/>
      <c r="F3" s="76"/>
      <c r="G3" s="76"/>
      <c r="H3" s="76"/>
      <c r="I3" s="76"/>
      <c r="J3" s="77"/>
      <c r="K3" s="76"/>
      <c r="L3" s="77"/>
      <c r="M3" s="77"/>
      <c r="N3" s="76"/>
      <c r="O3" s="76"/>
      <c r="P3" s="77"/>
      <c r="Q3" s="76"/>
      <c r="R3" s="75"/>
      <c r="S3" s="824"/>
      <c r="T3" s="824"/>
    </row>
    <row r="4" spans="1:20" ht="41.25" customHeight="1" thickBot="1">
      <c r="B4" s="819"/>
      <c r="C4" s="727"/>
      <c r="D4" s="143" t="s">
        <v>37</v>
      </c>
      <c r="E4" s="142" t="s">
        <v>38</v>
      </c>
      <c r="F4" s="785" t="s">
        <v>39</v>
      </c>
      <c r="G4" s="785"/>
      <c r="H4" s="785"/>
      <c r="I4" s="825" t="s">
        <v>8</v>
      </c>
      <c r="J4" s="826"/>
      <c r="K4" s="826"/>
      <c r="L4" s="827"/>
      <c r="R4" s="48"/>
    </row>
    <row r="5" spans="1:20" ht="26.25" customHeight="1" thickBot="1">
      <c r="B5" s="819"/>
      <c r="C5" s="727"/>
      <c r="D5" s="821" t="s">
        <v>6</v>
      </c>
      <c r="E5" s="829"/>
      <c r="F5" s="771" t="s">
        <v>40</v>
      </c>
      <c r="G5" s="771"/>
      <c r="H5" s="771"/>
      <c r="I5" s="830" t="s">
        <v>41</v>
      </c>
      <c r="J5" s="831"/>
      <c r="K5" s="831"/>
      <c r="L5" s="832"/>
      <c r="M5" s="785" t="s">
        <v>42</v>
      </c>
      <c r="N5" s="785"/>
      <c r="O5" s="785"/>
      <c r="P5" s="798" t="s">
        <v>536</v>
      </c>
      <c r="Q5" s="799"/>
      <c r="R5" s="799"/>
      <c r="S5" s="799"/>
      <c r="T5" s="800"/>
    </row>
    <row r="6" spans="1:20" ht="42" customHeight="1" thickBot="1">
      <c r="B6" s="801" t="s">
        <v>43</v>
      </c>
      <c r="C6" s="802"/>
      <c r="D6" s="828"/>
      <c r="E6" s="776"/>
      <c r="F6" s="771"/>
      <c r="G6" s="771"/>
      <c r="H6" s="771"/>
      <c r="I6" s="806"/>
      <c r="J6" s="807"/>
      <c r="K6" s="807"/>
      <c r="L6" s="808"/>
      <c r="M6" s="141"/>
      <c r="N6" s="81"/>
      <c r="O6" s="81"/>
    </row>
    <row r="7" spans="1:20" ht="32.25" customHeight="1" thickBot="1">
      <c r="D7" s="74"/>
      <c r="E7" s="73"/>
      <c r="F7" s="771"/>
      <c r="G7" s="771"/>
      <c r="H7" s="771"/>
      <c r="I7" s="833"/>
      <c r="J7" s="834"/>
      <c r="K7" s="834"/>
      <c r="L7" s="835"/>
      <c r="M7" s="771" t="s">
        <v>44</v>
      </c>
      <c r="N7" s="771"/>
      <c r="O7" s="771"/>
      <c r="P7" s="803" t="s">
        <v>45</v>
      </c>
      <c r="Q7" s="804"/>
      <c r="R7" s="804"/>
      <c r="S7" s="804"/>
      <c r="T7" s="805"/>
    </row>
    <row r="8" spans="1:20" ht="30" customHeight="1" thickBot="1">
      <c r="B8" s="798" t="s">
        <v>46</v>
      </c>
      <c r="C8" s="799"/>
      <c r="D8" s="800"/>
      <c r="E8" s="809" t="s">
        <v>47</v>
      </c>
      <c r="F8" s="810"/>
      <c r="G8" s="810"/>
      <c r="H8" s="810"/>
      <c r="I8" s="811" t="s">
        <v>534</v>
      </c>
      <c r="J8" s="812"/>
      <c r="K8" s="812"/>
      <c r="L8" s="813"/>
      <c r="M8" s="771"/>
      <c r="N8" s="771"/>
      <c r="O8" s="771"/>
      <c r="P8" s="806"/>
      <c r="Q8" s="807"/>
      <c r="R8" s="807"/>
      <c r="S8" s="807"/>
      <c r="T8" s="808"/>
    </row>
    <row r="9" spans="1:20" ht="27.75" customHeight="1" thickBot="1">
      <c r="B9" s="814" t="s">
        <v>48</v>
      </c>
      <c r="C9" s="815"/>
      <c r="D9" s="816"/>
      <c r="E9" s="140"/>
      <c r="F9" s="81"/>
      <c r="G9" s="81"/>
      <c r="H9" s="81"/>
      <c r="M9" s="141"/>
      <c r="N9" s="81"/>
      <c r="O9" s="81"/>
      <c r="P9" s="806"/>
      <c r="Q9" s="807"/>
      <c r="R9" s="807"/>
      <c r="S9" s="807"/>
      <c r="T9" s="808"/>
    </row>
    <row r="10" spans="1:20" ht="30.75" customHeight="1" thickBot="1">
      <c r="E10" s="40"/>
      <c r="F10" s="771" t="s">
        <v>49</v>
      </c>
      <c r="G10" s="771"/>
      <c r="H10" s="771"/>
      <c r="I10" s="795">
        <f>+G453</f>
        <v>32608896607.872726</v>
      </c>
      <c r="J10" s="796"/>
      <c r="K10" s="796"/>
      <c r="L10" s="797"/>
      <c r="M10" s="785" t="s">
        <v>50</v>
      </c>
      <c r="N10" s="785"/>
      <c r="O10" s="785"/>
      <c r="P10" s="769" t="s">
        <v>51</v>
      </c>
      <c r="Q10" s="787"/>
      <c r="R10" s="787"/>
      <c r="S10" s="787"/>
      <c r="T10" s="770"/>
    </row>
    <row r="11" spans="1:20" ht="38.25" customHeight="1">
      <c r="A11" s="139"/>
      <c r="B11" s="139" t="s">
        <v>52</v>
      </c>
      <c r="C11" s="779" t="s">
        <v>7</v>
      </c>
      <c r="D11" s="780"/>
      <c r="E11" s="40"/>
      <c r="F11" s="771" t="s">
        <v>53</v>
      </c>
      <c r="G11" s="771"/>
      <c r="H11" s="771"/>
      <c r="I11" s="867">
        <v>3340597969.5100002</v>
      </c>
      <c r="J11" s="868"/>
      <c r="K11" s="868"/>
      <c r="L11" s="869"/>
      <c r="M11" s="785" t="s">
        <v>55</v>
      </c>
      <c r="N11" s="785"/>
      <c r="O11" s="785"/>
      <c r="P11" s="769" t="s">
        <v>56</v>
      </c>
      <c r="Q11" s="787"/>
      <c r="R11" s="787"/>
      <c r="S11" s="787"/>
      <c r="T11" s="770"/>
    </row>
    <row r="12" spans="1:20" ht="34.9" customHeight="1" thickBot="1">
      <c r="A12" s="81"/>
      <c r="B12" s="81" t="s">
        <v>57</v>
      </c>
      <c r="C12" s="769" t="s">
        <v>58</v>
      </c>
      <c r="D12" s="770"/>
      <c r="E12" s="40"/>
      <c r="F12" s="771" t="s">
        <v>59</v>
      </c>
      <c r="G12" s="771"/>
      <c r="H12" s="771"/>
      <c r="I12" s="772">
        <f>+I10+I11</f>
        <v>35949494577.382729</v>
      </c>
      <c r="J12" s="773"/>
      <c r="K12" s="773"/>
      <c r="L12" s="774"/>
      <c r="M12" s="785" t="s">
        <v>60</v>
      </c>
      <c r="N12" s="785"/>
      <c r="O12" s="785"/>
      <c r="P12" s="769" t="s">
        <v>61</v>
      </c>
      <c r="Q12" s="787"/>
      <c r="R12" s="787"/>
      <c r="S12" s="787"/>
      <c r="T12" s="770"/>
    </row>
    <row r="13" spans="1:20" ht="30" customHeight="1" thickBot="1">
      <c r="A13" s="81"/>
      <c r="B13" s="81" t="s">
        <v>62</v>
      </c>
      <c r="C13" s="769" t="s">
        <v>63</v>
      </c>
      <c r="D13" s="770"/>
      <c r="E13" s="40"/>
      <c r="F13" s="81"/>
      <c r="G13" s="81"/>
      <c r="H13" s="81"/>
      <c r="I13" s="794"/>
      <c r="J13" s="794"/>
      <c r="K13" s="794"/>
      <c r="L13" s="794"/>
      <c r="M13" s="785" t="s">
        <v>64</v>
      </c>
      <c r="N13" s="785"/>
      <c r="O13" s="785"/>
      <c r="P13" s="769" t="s">
        <v>525</v>
      </c>
      <c r="Q13" s="787"/>
      <c r="R13" s="787"/>
      <c r="S13" s="787"/>
      <c r="T13" s="770"/>
    </row>
    <row r="14" spans="1:20" ht="30" customHeight="1" thickBot="1">
      <c r="A14" s="81"/>
      <c r="B14" s="81" t="s">
        <v>65</v>
      </c>
      <c r="C14" s="788" t="s">
        <v>66</v>
      </c>
      <c r="D14" s="790"/>
      <c r="E14" s="40"/>
      <c r="F14" s="771" t="s">
        <v>67</v>
      </c>
      <c r="G14" s="771"/>
      <c r="H14" s="771"/>
      <c r="I14" s="791">
        <f>10%*G451</f>
        <v>3100518639.3872728</v>
      </c>
      <c r="J14" s="792"/>
      <c r="K14" s="792"/>
      <c r="L14" s="793"/>
      <c r="M14" s="785" t="s">
        <v>68</v>
      </c>
      <c r="N14" s="785"/>
      <c r="O14" s="785"/>
      <c r="P14" s="769" t="s">
        <v>526</v>
      </c>
      <c r="Q14" s="787"/>
      <c r="R14" s="787"/>
      <c r="S14" s="787"/>
      <c r="T14" s="770"/>
    </row>
    <row r="15" spans="1:20" ht="39" customHeight="1" thickBot="1">
      <c r="A15" s="139"/>
      <c r="B15" s="139"/>
      <c r="C15" s="59"/>
      <c r="D15" s="59"/>
      <c r="E15" s="40"/>
      <c r="F15" s="771" t="s">
        <v>69</v>
      </c>
      <c r="G15" s="771"/>
      <c r="H15" s="771"/>
      <c r="I15" s="782">
        <f>+P457</f>
        <v>2601120997.8000002</v>
      </c>
      <c r="J15" s="783"/>
      <c r="K15" s="783"/>
      <c r="L15" s="784"/>
      <c r="M15" s="785" t="s">
        <v>70</v>
      </c>
      <c r="N15" s="785"/>
      <c r="O15" s="785"/>
      <c r="P15" s="769" t="s">
        <v>54</v>
      </c>
      <c r="Q15" s="787"/>
      <c r="R15" s="787"/>
      <c r="S15" s="787"/>
      <c r="T15" s="770"/>
    </row>
    <row r="16" spans="1:20" ht="31.9" customHeight="1">
      <c r="A16" s="139"/>
      <c r="B16" s="139" t="s">
        <v>71</v>
      </c>
      <c r="C16" s="779" t="s">
        <v>72</v>
      </c>
      <c r="D16" s="780"/>
      <c r="E16" s="781" t="str">
        <f>CONCATENATE("AMORTIZACIÓN  PRESENTE ACTA No.  ",I8,":")</f>
        <v>AMORTIZACIÓN  PRESENTE ACTA No.  N° 20:</v>
      </c>
      <c r="F16" s="771"/>
      <c r="G16" s="771"/>
      <c r="H16" s="771"/>
      <c r="I16" s="782">
        <f>+M457</f>
        <v>120674518.36</v>
      </c>
      <c r="J16" s="783"/>
      <c r="K16" s="783"/>
      <c r="L16" s="784"/>
      <c r="M16" s="785" t="s">
        <v>73</v>
      </c>
      <c r="N16" s="785"/>
      <c r="O16" s="785"/>
      <c r="P16" s="769" t="s">
        <v>54</v>
      </c>
      <c r="Q16" s="787"/>
      <c r="R16" s="787"/>
      <c r="S16" s="787"/>
      <c r="T16" s="770"/>
    </row>
    <row r="17" spans="1:22" ht="39" customHeight="1" thickBot="1">
      <c r="A17" s="81"/>
      <c r="B17" s="81" t="s">
        <v>74</v>
      </c>
      <c r="C17" s="769" t="s">
        <v>75</v>
      </c>
      <c r="D17" s="770"/>
      <c r="E17" s="40"/>
      <c r="F17" s="771" t="s">
        <v>76</v>
      </c>
      <c r="G17" s="771"/>
      <c r="H17" s="771"/>
      <c r="I17" s="782">
        <f>+I15+I16</f>
        <v>2721795516.1600003</v>
      </c>
      <c r="J17" s="783"/>
      <c r="K17" s="783"/>
      <c r="L17" s="784"/>
      <c r="M17" s="785" t="s">
        <v>77</v>
      </c>
      <c r="N17" s="785"/>
      <c r="O17" s="785"/>
      <c r="P17" s="788" t="s">
        <v>535</v>
      </c>
      <c r="Q17" s="789"/>
      <c r="R17" s="789"/>
      <c r="S17" s="789"/>
      <c r="T17" s="790"/>
    </row>
    <row r="18" spans="1:22" ht="34.9" customHeight="1" thickBot="1">
      <c r="A18" s="81"/>
      <c r="B18" s="81" t="s">
        <v>62</v>
      </c>
      <c r="C18" s="769" t="s">
        <v>79</v>
      </c>
      <c r="D18" s="770"/>
      <c r="E18" s="40"/>
      <c r="F18" s="771" t="s">
        <v>80</v>
      </c>
      <c r="G18" s="771"/>
      <c r="H18" s="771"/>
      <c r="I18" s="772">
        <f>+I17-I14</f>
        <v>-378723123.22727251</v>
      </c>
      <c r="J18" s="773"/>
      <c r="K18" s="773"/>
      <c r="L18" s="774"/>
    </row>
    <row r="19" spans="1:22" ht="30.6" customHeight="1" thickBot="1">
      <c r="A19" s="81"/>
      <c r="B19" s="81" t="s">
        <v>65</v>
      </c>
      <c r="C19" s="775"/>
      <c r="D19" s="776"/>
      <c r="E19" s="73"/>
      <c r="F19" s="73"/>
      <c r="G19" s="73"/>
      <c r="H19" s="73"/>
    </row>
    <row r="20" spans="1:22" ht="13.15" customHeight="1" thickBot="1"/>
    <row r="21" spans="1:22" ht="49.5" customHeight="1" thickBot="1">
      <c r="B21" s="751" t="s">
        <v>81</v>
      </c>
      <c r="C21" s="753"/>
      <c r="D21" s="753"/>
      <c r="E21" s="753"/>
      <c r="F21" s="753"/>
      <c r="G21" s="752"/>
      <c r="I21" s="777" t="s">
        <v>599</v>
      </c>
      <c r="J21" s="786"/>
      <c r="K21" s="778"/>
      <c r="L21" s="777" t="s">
        <v>491</v>
      </c>
      <c r="M21" s="778"/>
      <c r="O21" s="751" t="s">
        <v>82</v>
      </c>
      <c r="P21" s="752"/>
      <c r="R21" s="751" t="s">
        <v>83</v>
      </c>
      <c r="S21" s="753"/>
      <c r="T21" s="752"/>
    </row>
    <row r="22" spans="1:22" ht="11.25" customHeight="1" thickBot="1">
      <c r="B22" s="194"/>
      <c r="C22" s="194"/>
      <c r="D22" s="194"/>
      <c r="E22" s="194"/>
      <c r="F22" s="194"/>
      <c r="G22" s="194"/>
      <c r="R22" s="48"/>
    </row>
    <row r="23" spans="1:22" s="69" customFormat="1" ht="49.5" customHeight="1" thickBot="1">
      <c r="B23" s="138" t="s">
        <v>84</v>
      </c>
      <c r="C23" s="138" t="s">
        <v>85</v>
      </c>
      <c r="D23" s="135" t="s">
        <v>86</v>
      </c>
      <c r="E23" s="135" t="s">
        <v>0</v>
      </c>
      <c r="F23" s="135" t="s">
        <v>87</v>
      </c>
      <c r="G23" s="135" t="s">
        <v>88</v>
      </c>
      <c r="I23" s="134" t="s">
        <v>0</v>
      </c>
      <c r="J23" s="134" t="s">
        <v>2</v>
      </c>
      <c r="L23" s="135" t="s">
        <v>0</v>
      </c>
      <c r="M23" s="135" t="s">
        <v>2</v>
      </c>
      <c r="O23" s="135" t="s">
        <v>0</v>
      </c>
      <c r="P23" s="135" t="s">
        <v>2</v>
      </c>
      <c r="Q23" s="136"/>
      <c r="R23" s="137" t="s">
        <v>0</v>
      </c>
      <c r="S23" s="135" t="s">
        <v>89</v>
      </c>
      <c r="T23" s="135" t="s">
        <v>90</v>
      </c>
      <c r="V23" s="493"/>
    </row>
    <row r="24" spans="1:22" s="69" customFormat="1" ht="13.15" customHeight="1" thickBot="1">
      <c r="B24" s="130"/>
      <c r="C24" s="130"/>
      <c r="D24" s="131"/>
      <c r="E24" s="131"/>
      <c r="F24" s="131"/>
      <c r="G24" s="132"/>
      <c r="I24" s="132"/>
      <c r="J24" s="132"/>
      <c r="L24" s="132"/>
      <c r="M24" s="131"/>
      <c r="O24" s="132"/>
      <c r="P24" s="132"/>
      <c r="R24" s="133"/>
      <c r="S24" s="132"/>
      <c r="T24" s="131"/>
      <c r="V24" s="493"/>
    </row>
    <row r="25" spans="1:22" s="69" customFormat="1" ht="33" customHeight="1" thickBot="1">
      <c r="B25" s="754" t="s">
        <v>91</v>
      </c>
      <c r="C25" s="755"/>
      <c r="D25" s="755"/>
      <c r="E25" s="755"/>
      <c r="F25" s="756"/>
      <c r="G25" s="104">
        <f>SUM(G26:G27)</f>
        <v>78835200</v>
      </c>
      <c r="I25" s="391"/>
      <c r="J25" s="104">
        <f>SUM(J26:J27)</f>
        <v>75835200</v>
      </c>
      <c r="L25" s="87"/>
      <c r="M25" s="102">
        <f>SUM(M26:M27)</f>
        <v>0</v>
      </c>
      <c r="O25" s="72"/>
      <c r="P25" s="405">
        <f>SUM(P26:P27)</f>
        <v>75835200</v>
      </c>
      <c r="R25" s="71"/>
      <c r="S25" s="405">
        <f>SUM(S26:S27)</f>
        <v>75835200</v>
      </c>
      <c r="T25" s="70"/>
      <c r="V25" s="493"/>
    </row>
    <row r="26" spans="1:22" ht="73.900000000000006" customHeight="1">
      <c r="B26" s="159" t="s">
        <v>92</v>
      </c>
      <c r="C26" s="171" t="s">
        <v>93</v>
      </c>
      <c r="D26" s="196" t="s">
        <v>3</v>
      </c>
      <c r="E26" s="197">
        <v>48800</v>
      </c>
      <c r="F26" s="198">
        <v>1554</v>
      </c>
      <c r="G26" s="199">
        <f>+E26*F26</f>
        <v>75835200</v>
      </c>
      <c r="H26" s="176"/>
      <c r="I26" s="254">
        <v>48800</v>
      </c>
      <c r="J26" s="199">
        <f>+I26*F26</f>
        <v>75835200</v>
      </c>
      <c r="K26" s="176"/>
      <c r="L26" s="201"/>
      <c r="M26" s="200">
        <f>+(L26)*F26</f>
        <v>0</v>
      </c>
      <c r="N26" s="176"/>
      <c r="O26" s="201">
        <v>48800</v>
      </c>
      <c r="P26" s="199">
        <f>+O26*F26</f>
        <v>75835200</v>
      </c>
      <c r="Q26" s="176"/>
      <c r="R26" s="201">
        <f>+L26+O26</f>
        <v>48800</v>
      </c>
      <c r="S26" s="202">
        <f>+R26*F26</f>
        <v>75835200</v>
      </c>
      <c r="T26" s="203">
        <f>+S26/J26</f>
        <v>1</v>
      </c>
    </row>
    <row r="27" spans="1:22" ht="51.6" customHeight="1" thickBot="1">
      <c r="B27" s="106">
        <v>1.2</v>
      </c>
      <c r="C27" s="195" t="s">
        <v>94</v>
      </c>
      <c r="D27" s="204" t="s">
        <v>95</v>
      </c>
      <c r="E27" s="205">
        <v>1</v>
      </c>
      <c r="F27" s="206">
        <v>3000000</v>
      </c>
      <c r="G27" s="207">
        <f>+E27*F27</f>
        <v>3000000</v>
      </c>
      <c r="H27" s="176"/>
      <c r="I27" s="392">
        <v>0</v>
      </c>
      <c r="J27" s="208">
        <f>+I27*F27</f>
        <v>0</v>
      </c>
      <c r="K27" s="176"/>
      <c r="L27" s="210"/>
      <c r="M27" s="209">
        <f>+(L27*F27)</f>
        <v>0</v>
      </c>
      <c r="N27" s="176"/>
      <c r="O27" s="210">
        <v>0</v>
      </c>
      <c r="P27" s="211">
        <f>+O27*F27</f>
        <v>0</v>
      </c>
      <c r="Q27" s="176"/>
      <c r="R27" s="210">
        <f>+L27+O27</f>
        <v>0</v>
      </c>
      <c r="S27" s="212">
        <f>+R27*F27</f>
        <v>0</v>
      </c>
      <c r="T27" s="213">
        <f>+S27/G27</f>
        <v>0</v>
      </c>
    </row>
    <row r="28" spans="1:22" ht="14.45" customHeight="1" thickBot="1">
      <c r="D28" s="57"/>
      <c r="E28" s="59"/>
      <c r="G28" s="58"/>
      <c r="I28" s="40"/>
      <c r="J28" s="56"/>
      <c r="M28" s="67"/>
      <c r="O28" s="85"/>
      <c r="P28" s="129"/>
      <c r="R28" s="56"/>
      <c r="S28" s="103"/>
      <c r="T28" s="53"/>
    </row>
    <row r="29" spans="1:22" ht="30" customHeight="1" thickBot="1">
      <c r="B29" s="748" t="s">
        <v>96</v>
      </c>
      <c r="C29" s="749"/>
      <c r="D29" s="749"/>
      <c r="E29" s="749"/>
      <c r="F29" s="750"/>
      <c r="G29" s="104">
        <f>SUM(G30:G49)</f>
        <v>10286601592.809992</v>
      </c>
      <c r="H29" s="176"/>
      <c r="I29" s="395"/>
      <c r="J29" s="68">
        <f>SUM(J30:J49)</f>
        <v>11635851342.369999</v>
      </c>
      <c r="K29" s="176"/>
      <c r="L29" s="449"/>
      <c r="M29" s="52">
        <f>SUM(M30:M49)</f>
        <v>140099676.34999999</v>
      </c>
      <c r="N29" s="176"/>
      <c r="O29" s="263"/>
      <c r="P29" s="405">
        <f>SUM(P30:P49)</f>
        <v>10945494390.451855</v>
      </c>
      <c r="Q29" s="176"/>
      <c r="R29" s="396"/>
      <c r="S29" s="405">
        <f>SUM(S30:S49)</f>
        <v>11085594066.801855</v>
      </c>
      <c r="T29" s="367"/>
      <c r="V29" s="495">
        <f>+S29-J29</f>
        <v>-550257275.56814384</v>
      </c>
    </row>
    <row r="30" spans="1:22" ht="54" customHeight="1">
      <c r="B30" s="214">
        <v>2.1</v>
      </c>
      <c r="C30" s="171" t="s">
        <v>97</v>
      </c>
      <c r="D30" s="169" t="s">
        <v>4</v>
      </c>
      <c r="E30" s="215">
        <v>2341.7260000000006</v>
      </c>
      <c r="F30" s="216">
        <v>1160594</v>
      </c>
      <c r="G30" s="89">
        <f t="shared" ref="G30:G49" si="0">+E30*F30</f>
        <v>2717793145.2440004</v>
      </c>
      <c r="H30" s="176"/>
      <c r="I30" s="379">
        <v>2409.6060000000007</v>
      </c>
      <c r="J30" s="89">
        <f>+I30*F30</f>
        <v>2796574265.9640007</v>
      </c>
      <c r="K30" s="176"/>
      <c r="L30" s="371"/>
      <c r="M30" s="491">
        <f>+(L30*F30)</f>
        <v>0</v>
      </c>
      <c r="N30" s="176"/>
      <c r="O30" s="218">
        <v>2409.6099999999997</v>
      </c>
      <c r="P30" s="219">
        <f t="shared" ref="P30:P49" si="1">+O30*F30</f>
        <v>2796578908.3399997</v>
      </c>
      <c r="Q30" s="176"/>
      <c r="R30" s="218">
        <f>+L30+O30</f>
        <v>2409.6099999999997</v>
      </c>
      <c r="S30" s="223">
        <f t="shared" ref="S30:S49" si="2">+R30*F30</f>
        <v>2796578908.3399997</v>
      </c>
      <c r="T30" s="203">
        <f>+S30/J30</f>
        <v>1.0000016600224266</v>
      </c>
    </row>
    <row r="31" spans="1:22" ht="54" customHeight="1">
      <c r="B31" s="83">
        <v>2.2000000000000002</v>
      </c>
      <c r="C31" s="165" t="s">
        <v>98</v>
      </c>
      <c r="D31" s="163" t="s">
        <v>4</v>
      </c>
      <c r="E31" s="221">
        <v>155.60000000000002</v>
      </c>
      <c r="F31" s="222">
        <v>824256</v>
      </c>
      <c r="G31" s="90">
        <f t="shared" si="0"/>
        <v>128254233.60000002</v>
      </c>
      <c r="H31" s="176"/>
      <c r="I31" s="255">
        <v>155.60000000000002</v>
      </c>
      <c r="J31" s="90">
        <f>+I31*F31</f>
        <v>128254233.60000002</v>
      </c>
      <c r="K31" s="176"/>
      <c r="L31" s="347"/>
      <c r="M31" s="90">
        <f t="shared" ref="M31:M49" si="3">+(L31)*F31</f>
        <v>0</v>
      </c>
      <c r="N31" s="176"/>
      <c r="O31" s="218">
        <v>155.59</v>
      </c>
      <c r="P31" s="219">
        <f t="shared" si="1"/>
        <v>128245991.04000001</v>
      </c>
      <c r="Q31" s="176"/>
      <c r="R31" s="218">
        <f>+L31+O31</f>
        <v>155.59</v>
      </c>
      <c r="S31" s="223">
        <f t="shared" si="2"/>
        <v>128245991.04000001</v>
      </c>
      <c r="T31" s="203">
        <f>+S31/J31</f>
        <v>0.99993573264781477</v>
      </c>
    </row>
    <row r="32" spans="1:22" ht="54" customHeight="1">
      <c r="B32" s="83">
        <v>2.2999999999999998</v>
      </c>
      <c r="C32" s="224" t="s">
        <v>99</v>
      </c>
      <c r="D32" s="225" t="s">
        <v>4</v>
      </c>
      <c r="E32" s="221">
        <v>388.80000000000013</v>
      </c>
      <c r="F32" s="222">
        <v>824256</v>
      </c>
      <c r="G32" s="90">
        <f t="shared" si="0"/>
        <v>320470732.80000013</v>
      </c>
      <c r="H32" s="176"/>
      <c r="I32" s="255">
        <v>388.80000000000013</v>
      </c>
      <c r="J32" s="90">
        <f t="shared" ref="J32:J49" si="4">+I32*F32</f>
        <v>320470732.80000013</v>
      </c>
      <c r="K32" s="176"/>
      <c r="L32" s="347"/>
      <c r="M32" s="90">
        <f t="shared" si="3"/>
        <v>0</v>
      </c>
      <c r="N32" s="176"/>
      <c r="O32" s="218">
        <v>388.8</v>
      </c>
      <c r="P32" s="219">
        <f t="shared" si="1"/>
        <v>320470732.80000001</v>
      </c>
      <c r="Q32" s="176"/>
      <c r="R32" s="218">
        <f t="shared" ref="R32:R48" si="5">+L32+O32</f>
        <v>388.8</v>
      </c>
      <c r="S32" s="223">
        <f t="shared" si="2"/>
        <v>320470732.80000001</v>
      </c>
      <c r="T32" s="203">
        <f t="shared" ref="T32:T48" si="6">+S32/J32</f>
        <v>0.99999999999999967</v>
      </c>
    </row>
    <row r="33" spans="2:20" ht="54" customHeight="1">
      <c r="B33" s="83">
        <v>2.4</v>
      </c>
      <c r="C33" s="226" t="s">
        <v>100</v>
      </c>
      <c r="D33" s="163" t="s">
        <v>101</v>
      </c>
      <c r="E33" s="221">
        <v>992</v>
      </c>
      <c r="F33" s="222">
        <v>1947000</v>
      </c>
      <c r="G33" s="90">
        <f t="shared" si="0"/>
        <v>1931424000</v>
      </c>
      <c r="H33" s="176"/>
      <c r="I33" s="340">
        <v>1056</v>
      </c>
      <c r="J33" s="90">
        <f t="shared" si="4"/>
        <v>2056032000</v>
      </c>
      <c r="K33" s="176"/>
      <c r="L33" s="347"/>
      <c r="M33" s="200">
        <f t="shared" si="3"/>
        <v>0</v>
      </c>
      <c r="N33" s="176"/>
      <c r="O33" s="218">
        <v>1056</v>
      </c>
      <c r="P33" s="200">
        <f t="shared" si="1"/>
        <v>2056032000</v>
      </c>
      <c r="Q33" s="176"/>
      <c r="R33" s="218">
        <f t="shared" si="5"/>
        <v>1056</v>
      </c>
      <c r="S33" s="202">
        <f t="shared" si="2"/>
        <v>2056032000</v>
      </c>
      <c r="T33" s="203">
        <f t="shared" si="6"/>
        <v>1</v>
      </c>
    </row>
    <row r="34" spans="2:20" ht="54" customHeight="1">
      <c r="B34" s="83">
        <v>2.5</v>
      </c>
      <c r="C34" s="165" t="s">
        <v>102</v>
      </c>
      <c r="D34" s="163" t="s">
        <v>4</v>
      </c>
      <c r="E34" s="228">
        <v>121.27620000000002</v>
      </c>
      <c r="F34" s="222">
        <v>824256</v>
      </c>
      <c r="G34" s="90">
        <f t="shared" si="0"/>
        <v>99962635.507200018</v>
      </c>
      <c r="H34" s="176"/>
      <c r="I34" s="517">
        <v>121.27620000000002</v>
      </c>
      <c r="J34" s="90">
        <f t="shared" si="4"/>
        <v>99962635.507200018</v>
      </c>
      <c r="K34" s="176"/>
      <c r="L34" s="347"/>
      <c r="M34" s="200">
        <f t="shared" si="3"/>
        <v>0</v>
      </c>
      <c r="N34" s="176"/>
      <c r="O34" s="218">
        <v>121.27619999999999</v>
      </c>
      <c r="P34" s="219">
        <f t="shared" si="1"/>
        <v>99962635.507199988</v>
      </c>
      <c r="Q34" s="176"/>
      <c r="R34" s="218">
        <f t="shared" si="5"/>
        <v>121.27619999999999</v>
      </c>
      <c r="S34" s="223">
        <f t="shared" si="2"/>
        <v>99962635.507199988</v>
      </c>
      <c r="T34" s="203">
        <f t="shared" si="6"/>
        <v>0.99999999999999967</v>
      </c>
    </row>
    <row r="35" spans="2:20" ht="54" customHeight="1">
      <c r="B35" s="83">
        <v>2.6</v>
      </c>
      <c r="C35" s="224" t="s">
        <v>103</v>
      </c>
      <c r="D35" s="225" t="s">
        <v>4</v>
      </c>
      <c r="E35" s="221">
        <v>18.77</v>
      </c>
      <c r="F35" s="222">
        <v>540829</v>
      </c>
      <c r="G35" s="90">
        <f t="shared" si="0"/>
        <v>10151360.33</v>
      </c>
      <c r="H35" s="176"/>
      <c r="I35" s="255">
        <v>18.77</v>
      </c>
      <c r="J35" s="90">
        <f t="shared" si="4"/>
        <v>10151360.33</v>
      </c>
      <c r="K35" s="176"/>
      <c r="L35" s="330"/>
      <c r="M35" s="200">
        <f t="shared" si="3"/>
        <v>0</v>
      </c>
      <c r="N35" s="176"/>
      <c r="O35" s="218">
        <v>18.68</v>
      </c>
      <c r="P35" s="219">
        <f t="shared" si="1"/>
        <v>10102685.720000001</v>
      </c>
      <c r="Q35" s="176"/>
      <c r="R35" s="218">
        <f t="shared" si="5"/>
        <v>18.68</v>
      </c>
      <c r="S35" s="223">
        <f t="shared" si="2"/>
        <v>10102685.720000001</v>
      </c>
      <c r="T35" s="203">
        <f t="shared" si="6"/>
        <v>0.9952051145444859</v>
      </c>
    </row>
    <row r="36" spans="2:20" ht="54" customHeight="1">
      <c r="B36" s="83">
        <v>2.7</v>
      </c>
      <c r="C36" s="226" t="s">
        <v>104</v>
      </c>
      <c r="D36" s="227" t="s">
        <v>105</v>
      </c>
      <c r="E36" s="228">
        <v>610976.72908800002</v>
      </c>
      <c r="F36" s="222">
        <v>1759</v>
      </c>
      <c r="G36" s="90">
        <f t="shared" si="0"/>
        <v>1074708066.4657919</v>
      </c>
      <c r="H36" s="176"/>
      <c r="I36" s="380">
        <v>698826.37908800005</v>
      </c>
      <c r="J36" s="90">
        <f t="shared" si="4"/>
        <v>1229235600.8157921</v>
      </c>
      <c r="K36" s="176"/>
      <c r="L36" s="347"/>
      <c r="M36" s="471">
        <f t="shared" si="3"/>
        <v>0</v>
      </c>
      <c r="N36" s="176"/>
      <c r="O36" s="218">
        <v>698826.23999999999</v>
      </c>
      <c r="P36" s="219">
        <f t="shared" si="1"/>
        <v>1229235356.1600001</v>
      </c>
      <c r="Q36" s="176"/>
      <c r="R36" s="218">
        <f t="shared" si="5"/>
        <v>698826.23999999999</v>
      </c>
      <c r="S36" s="223">
        <f t="shared" si="2"/>
        <v>1229235356.1600001</v>
      </c>
      <c r="T36" s="203">
        <f t="shared" si="6"/>
        <v>0.99999980096916175</v>
      </c>
    </row>
    <row r="37" spans="2:20" ht="54" customHeight="1">
      <c r="B37" s="83">
        <v>2.8</v>
      </c>
      <c r="C37" s="226" t="s">
        <v>106</v>
      </c>
      <c r="D37" s="227" t="s">
        <v>107</v>
      </c>
      <c r="E37" s="228">
        <v>547416.80199999991</v>
      </c>
      <c r="F37" s="222">
        <v>4071</v>
      </c>
      <c r="G37" s="90">
        <f t="shared" si="0"/>
        <v>2228533800.9419994</v>
      </c>
      <c r="H37" s="176"/>
      <c r="I37" s="374">
        <v>662202.09025104484</v>
      </c>
      <c r="J37" s="90">
        <f t="shared" si="4"/>
        <v>2695824709.4120035</v>
      </c>
      <c r="K37" s="176"/>
      <c r="L37" s="328">
        <v>11484.65</v>
      </c>
      <c r="M37" s="471">
        <f t="shared" si="3"/>
        <v>46754010.149999999</v>
      </c>
      <c r="N37" s="176"/>
      <c r="O37" s="218">
        <v>649260.67000000004</v>
      </c>
      <c r="P37" s="200">
        <f t="shared" si="1"/>
        <v>2643140187.5700002</v>
      </c>
      <c r="Q37" s="176"/>
      <c r="R37" s="218">
        <f t="shared" si="5"/>
        <v>660745.32000000007</v>
      </c>
      <c r="S37" s="202">
        <f t="shared" si="2"/>
        <v>2689894197.7200003</v>
      </c>
      <c r="T37" s="203">
        <f t="shared" si="6"/>
        <v>0.99780011227313936</v>
      </c>
    </row>
    <row r="38" spans="2:20" ht="54" customHeight="1">
      <c r="B38" s="83">
        <v>2.9</v>
      </c>
      <c r="C38" s="165" t="s">
        <v>108</v>
      </c>
      <c r="D38" s="163" t="s">
        <v>107</v>
      </c>
      <c r="E38" s="228">
        <v>30300</v>
      </c>
      <c r="F38" s="222">
        <v>7897</v>
      </c>
      <c r="G38" s="90">
        <f t="shared" si="0"/>
        <v>239279100</v>
      </c>
      <c r="H38" s="176"/>
      <c r="I38" s="340">
        <v>30300</v>
      </c>
      <c r="J38" s="90">
        <f t="shared" si="4"/>
        <v>239279100</v>
      </c>
      <c r="K38" s="176"/>
      <c r="L38" s="450"/>
      <c r="M38" s="217">
        <f t="shared" si="3"/>
        <v>0</v>
      </c>
      <c r="N38" s="176"/>
      <c r="O38" s="218">
        <v>0</v>
      </c>
      <c r="P38" s="219">
        <f t="shared" si="1"/>
        <v>0</v>
      </c>
      <c r="Q38" s="176"/>
      <c r="R38" s="218">
        <f t="shared" si="5"/>
        <v>0</v>
      </c>
      <c r="S38" s="223">
        <f t="shared" si="2"/>
        <v>0</v>
      </c>
      <c r="T38" s="203">
        <f t="shared" si="6"/>
        <v>0</v>
      </c>
    </row>
    <row r="39" spans="2:20" ht="54" customHeight="1">
      <c r="B39" s="229">
        <v>2.1</v>
      </c>
      <c r="C39" s="230" t="s">
        <v>109</v>
      </c>
      <c r="D39" s="225" t="s">
        <v>4</v>
      </c>
      <c r="E39" s="228">
        <v>153.74</v>
      </c>
      <c r="F39" s="222">
        <v>527766</v>
      </c>
      <c r="G39" s="90">
        <f t="shared" si="0"/>
        <v>81138744.840000004</v>
      </c>
      <c r="H39" s="176"/>
      <c r="I39" s="380">
        <v>153.74</v>
      </c>
      <c r="J39" s="90">
        <f t="shared" si="4"/>
        <v>81138744.840000004</v>
      </c>
      <c r="K39" s="176"/>
      <c r="L39" s="450"/>
      <c r="M39" s="217">
        <f t="shared" si="3"/>
        <v>0</v>
      </c>
      <c r="N39" s="176"/>
      <c r="O39" s="218">
        <v>0</v>
      </c>
      <c r="P39" s="219">
        <f t="shared" si="1"/>
        <v>0</v>
      </c>
      <c r="Q39" s="176"/>
      <c r="R39" s="218">
        <f t="shared" si="5"/>
        <v>0</v>
      </c>
      <c r="S39" s="223">
        <f t="shared" si="2"/>
        <v>0</v>
      </c>
      <c r="T39" s="203">
        <f t="shared" si="6"/>
        <v>0</v>
      </c>
    </row>
    <row r="40" spans="2:20" ht="54" customHeight="1">
      <c r="B40" s="83">
        <v>2.11</v>
      </c>
      <c r="C40" s="231" t="s">
        <v>110</v>
      </c>
      <c r="D40" s="227" t="s">
        <v>4</v>
      </c>
      <c r="E40" s="228">
        <v>12063.200499999999</v>
      </c>
      <c r="F40" s="222">
        <v>38722</v>
      </c>
      <c r="G40" s="90">
        <f t="shared" si="0"/>
        <v>467111249.76099998</v>
      </c>
      <c r="H40" s="176"/>
      <c r="I40" s="380">
        <v>15270.5805</v>
      </c>
      <c r="J40" s="90">
        <f t="shared" si="4"/>
        <v>591307418.12100005</v>
      </c>
      <c r="K40" s="176"/>
      <c r="L40" s="347">
        <v>161.19999999999999</v>
      </c>
      <c r="M40" s="200">
        <f t="shared" si="3"/>
        <v>6241986.3999999994</v>
      </c>
      <c r="N40" s="176"/>
      <c r="O40" s="218">
        <v>12413.45</v>
      </c>
      <c r="P40" s="200">
        <f t="shared" si="1"/>
        <v>480673610.90000004</v>
      </c>
      <c r="Q40" s="176"/>
      <c r="R40" s="218">
        <f t="shared" si="5"/>
        <v>12574.650000000001</v>
      </c>
      <c r="S40" s="202">
        <f t="shared" si="2"/>
        <v>486915597.30000007</v>
      </c>
      <c r="T40" s="203">
        <f t="shared" si="6"/>
        <v>0.82345592559497005</v>
      </c>
    </row>
    <row r="41" spans="2:20" ht="54" customHeight="1">
      <c r="B41" s="83">
        <v>2.12</v>
      </c>
      <c r="C41" s="226" t="s">
        <v>111</v>
      </c>
      <c r="D41" s="227" t="s">
        <v>3</v>
      </c>
      <c r="E41" s="228">
        <v>1197.3400000000001</v>
      </c>
      <c r="F41" s="222">
        <v>280798</v>
      </c>
      <c r="G41" s="90">
        <f t="shared" si="0"/>
        <v>336210677.32000005</v>
      </c>
      <c r="H41" s="176"/>
      <c r="I41" s="380">
        <v>1197.3400000000001</v>
      </c>
      <c r="J41" s="90">
        <f t="shared" si="4"/>
        <v>336210677.32000005</v>
      </c>
      <c r="K41" s="176"/>
      <c r="L41" s="330"/>
      <c r="M41" s="200">
        <f t="shared" si="3"/>
        <v>0</v>
      </c>
      <c r="N41" s="176"/>
      <c r="O41" s="218">
        <v>1043.213788932449</v>
      </c>
      <c r="P41" s="219">
        <f t="shared" si="1"/>
        <v>292932345.50465381</v>
      </c>
      <c r="Q41" s="176"/>
      <c r="R41" s="218">
        <f t="shared" si="5"/>
        <v>1043.213788932449</v>
      </c>
      <c r="S41" s="223">
        <f t="shared" si="2"/>
        <v>292932345.50465381</v>
      </c>
      <c r="T41" s="203">
        <f t="shared" si="6"/>
        <v>0.87127615291600446</v>
      </c>
    </row>
    <row r="42" spans="2:20" ht="54" customHeight="1">
      <c r="B42" s="83">
        <v>2.13</v>
      </c>
      <c r="C42" s="226" t="s">
        <v>112</v>
      </c>
      <c r="D42" s="227" t="s">
        <v>4</v>
      </c>
      <c r="E42" s="228">
        <v>27.509999999999998</v>
      </c>
      <c r="F42" s="222">
        <v>292148</v>
      </c>
      <c r="G42" s="90">
        <f t="shared" si="0"/>
        <v>8036991.4799999995</v>
      </c>
      <c r="H42" s="176"/>
      <c r="I42" s="340">
        <v>137.08000000000001</v>
      </c>
      <c r="J42" s="90">
        <f t="shared" si="4"/>
        <v>40047647.840000004</v>
      </c>
      <c r="K42" s="176"/>
      <c r="L42" s="347">
        <v>43.4</v>
      </c>
      <c r="M42" s="471">
        <f t="shared" si="3"/>
        <v>12679223.199999999</v>
      </c>
      <c r="N42" s="176"/>
      <c r="O42" s="218">
        <v>93.68</v>
      </c>
      <c r="P42" s="219">
        <f t="shared" si="1"/>
        <v>27368424.640000001</v>
      </c>
      <c r="Q42" s="176"/>
      <c r="R42" s="218">
        <f t="shared" si="5"/>
        <v>137.08000000000001</v>
      </c>
      <c r="S42" s="223">
        <f t="shared" si="2"/>
        <v>40047647.840000004</v>
      </c>
      <c r="T42" s="203">
        <f t="shared" si="6"/>
        <v>1</v>
      </c>
    </row>
    <row r="43" spans="2:20" ht="54" customHeight="1">
      <c r="B43" s="83">
        <v>2.14</v>
      </c>
      <c r="C43" s="226" t="s">
        <v>113</v>
      </c>
      <c r="D43" s="227" t="s">
        <v>4</v>
      </c>
      <c r="E43" s="228">
        <v>153.29</v>
      </c>
      <c r="F43" s="222">
        <v>595110</v>
      </c>
      <c r="G43" s="90">
        <f t="shared" si="0"/>
        <v>91224411.899999991</v>
      </c>
      <c r="H43" s="176"/>
      <c r="I43" s="374">
        <v>761.06999999999994</v>
      </c>
      <c r="J43" s="90">
        <f t="shared" si="4"/>
        <v>452920367.69999999</v>
      </c>
      <c r="K43" s="176"/>
      <c r="L43" s="347">
        <v>125.06</v>
      </c>
      <c r="M43" s="200">
        <f t="shared" si="3"/>
        <v>74424456.599999994</v>
      </c>
      <c r="N43" s="176"/>
      <c r="O43" s="276">
        <v>586.54</v>
      </c>
      <c r="P43" s="219">
        <f t="shared" si="1"/>
        <v>349055819.39999998</v>
      </c>
      <c r="Q43" s="176"/>
      <c r="R43" s="218">
        <f t="shared" si="5"/>
        <v>711.59999999999991</v>
      </c>
      <c r="S43" s="223">
        <f t="shared" si="2"/>
        <v>423480275.99999994</v>
      </c>
      <c r="T43" s="203">
        <f t="shared" si="6"/>
        <v>0.93499940872718657</v>
      </c>
    </row>
    <row r="44" spans="2:20" ht="54" customHeight="1">
      <c r="B44" s="83">
        <v>2.15</v>
      </c>
      <c r="C44" s="226" t="s">
        <v>114</v>
      </c>
      <c r="D44" s="227" t="s">
        <v>4</v>
      </c>
      <c r="E44" s="228">
        <v>60.46</v>
      </c>
      <c r="F44" s="222">
        <v>542847</v>
      </c>
      <c r="G44" s="90">
        <f t="shared" si="0"/>
        <v>32820529.620000001</v>
      </c>
      <c r="H44" s="176"/>
      <c r="I44" s="374">
        <v>60.46</v>
      </c>
      <c r="J44" s="90">
        <f t="shared" si="4"/>
        <v>32820529.620000001</v>
      </c>
      <c r="K44" s="176"/>
      <c r="L44" s="450"/>
      <c r="M44" s="217">
        <f t="shared" si="3"/>
        <v>0</v>
      </c>
      <c r="N44" s="176"/>
      <c r="O44" s="218">
        <v>60.46</v>
      </c>
      <c r="P44" s="219">
        <f t="shared" si="1"/>
        <v>32820529.620000001</v>
      </c>
      <c r="Q44" s="176"/>
      <c r="R44" s="218">
        <f t="shared" si="5"/>
        <v>60.46</v>
      </c>
      <c r="S44" s="223">
        <f t="shared" si="2"/>
        <v>32820529.620000001</v>
      </c>
      <c r="T44" s="203">
        <f t="shared" si="6"/>
        <v>1</v>
      </c>
    </row>
    <row r="45" spans="2:20" ht="54" customHeight="1">
      <c r="B45" s="83">
        <v>2.16</v>
      </c>
      <c r="C45" s="226" t="s">
        <v>115</v>
      </c>
      <c r="D45" s="227" t="s">
        <v>101</v>
      </c>
      <c r="E45" s="228">
        <v>38</v>
      </c>
      <c r="F45" s="222">
        <v>2142030</v>
      </c>
      <c r="G45" s="90">
        <f t="shared" si="0"/>
        <v>81397140</v>
      </c>
      <c r="H45" s="176"/>
      <c r="I45" s="374">
        <v>40</v>
      </c>
      <c r="J45" s="90">
        <f t="shared" si="4"/>
        <v>85681200</v>
      </c>
      <c r="K45" s="176"/>
      <c r="L45" s="450"/>
      <c r="M45" s="217">
        <f t="shared" si="3"/>
        <v>0</v>
      </c>
      <c r="N45" s="176"/>
      <c r="O45" s="218">
        <v>19</v>
      </c>
      <c r="P45" s="219">
        <f t="shared" si="1"/>
        <v>40698570</v>
      </c>
      <c r="Q45" s="176"/>
      <c r="R45" s="218">
        <f t="shared" si="5"/>
        <v>19</v>
      </c>
      <c r="S45" s="223">
        <f t="shared" si="2"/>
        <v>40698570</v>
      </c>
      <c r="T45" s="203">
        <f t="shared" si="6"/>
        <v>0.47499999999999998</v>
      </c>
    </row>
    <row r="46" spans="2:20" ht="54" customHeight="1">
      <c r="B46" s="83">
        <v>2.17</v>
      </c>
      <c r="C46" s="226" t="s">
        <v>116</v>
      </c>
      <c r="D46" s="227" t="s">
        <v>117</v>
      </c>
      <c r="E46" s="228">
        <v>16</v>
      </c>
      <c r="F46" s="222">
        <v>6430832</v>
      </c>
      <c r="G46" s="90">
        <f t="shared" si="0"/>
        <v>102893312</v>
      </c>
      <c r="H46" s="176"/>
      <c r="I46" s="374">
        <v>16</v>
      </c>
      <c r="J46" s="90">
        <f t="shared" si="4"/>
        <v>102893312</v>
      </c>
      <c r="K46" s="176"/>
      <c r="L46" s="347"/>
      <c r="M46" s="200">
        <f t="shared" si="3"/>
        <v>0</v>
      </c>
      <c r="N46" s="176"/>
      <c r="O46" s="218">
        <v>16</v>
      </c>
      <c r="P46" s="219">
        <f t="shared" si="1"/>
        <v>102893312</v>
      </c>
      <c r="Q46" s="176"/>
      <c r="R46" s="218">
        <f t="shared" si="5"/>
        <v>16</v>
      </c>
      <c r="S46" s="223">
        <f t="shared" si="2"/>
        <v>102893312</v>
      </c>
      <c r="T46" s="203">
        <f t="shared" si="6"/>
        <v>1</v>
      </c>
    </row>
    <row r="47" spans="2:20" ht="54" customHeight="1">
      <c r="B47" s="83">
        <v>2.1800000000000002</v>
      </c>
      <c r="C47" s="226" t="s">
        <v>118</v>
      </c>
      <c r="D47" s="227" t="s">
        <v>101</v>
      </c>
      <c r="E47" s="228">
        <v>240</v>
      </c>
      <c r="F47" s="222">
        <v>210809</v>
      </c>
      <c r="G47" s="90">
        <f t="shared" si="0"/>
        <v>50594160</v>
      </c>
      <c r="H47" s="176"/>
      <c r="I47" s="374">
        <v>240</v>
      </c>
      <c r="J47" s="90">
        <f t="shared" si="4"/>
        <v>50594160</v>
      </c>
      <c r="K47" s="176"/>
      <c r="L47" s="347"/>
      <c r="M47" s="200">
        <f t="shared" si="3"/>
        <v>0</v>
      </c>
      <c r="N47" s="176"/>
      <c r="O47" s="218">
        <v>240</v>
      </c>
      <c r="P47" s="219">
        <f t="shared" si="1"/>
        <v>50594160</v>
      </c>
      <c r="Q47" s="176"/>
      <c r="R47" s="218">
        <f t="shared" si="5"/>
        <v>240</v>
      </c>
      <c r="S47" s="223">
        <f t="shared" si="2"/>
        <v>50594160</v>
      </c>
      <c r="T47" s="203">
        <f t="shared" si="6"/>
        <v>1</v>
      </c>
    </row>
    <row r="48" spans="2:20" ht="54" customHeight="1">
      <c r="B48" s="83">
        <v>2.19</v>
      </c>
      <c r="C48" s="226" t="s">
        <v>119</v>
      </c>
      <c r="D48" s="227" t="s">
        <v>101</v>
      </c>
      <c r="E48" s="228">
        <v>1320</v>
      </c>
      <c r="F48" s="222">
        <v>210809</v>
      </c>
      <c r="G48" s="90">
        <f t="shared" si="0"/>
        <v>278267880</v>
      </c>
      <c r="H48" s="176"/>
      <c r="I48" s="374">
        <v>1320</v>
      </c>
      <c r="J48" s="90">
        <f t="shared" si="4"/>
        <v>278267880</v>
      </c>
      <c r="K48" s="176"/>
      <c r="L48" s="347"/>
      <c r="M48" s="200">
        <f t="shared" si="3"/>
        <v>0</v>
      </c>
      <c r="N48" s="176"/>
      <c r="O48" s="218">
        <v>1320</v>
      </c>
      <c r="P48" s="219">
        <f t="shared" si="1"/>
        <v>278267880</v>
      </c>
      <c r="Q48" s="176"/>
      <c r="R48" s="218">
        <f t="shared" si="5"/>
        <v>1320</v>
      </c>
      <c r="S48" s="223">
        <f t="shared" si="2"/>
        <v>278267880</v>
      </c>
      <c r="T48" s="203">
        <f t="shared" si="6"/>
        <v>1</v>
      </c>
    </row>
    <row r="49" spans="2:20" ht="46.15" customHeight="1" thickBot="1">
      <c r="B49" s="232">
        <v>2.2000000000000002</v>
      </c>
      <c r="C49" s="233" t="s">
        <v>120</v>
      </c>
      <c r="D49" s="234" t="s">
        <v>3</v>
      </c>
      <c r="E49" s="235">
        <v>153.72</v>
      </c>
      <c r="F49" s="206">
        <v>41175</v>
      </c>
      <c r="G49" s="91">
        <f t="shared" si="0"/>
        <v>6329421</v>
      </c>
      <c r="H49" s="176"/>
      <c r="I49" s="343">
        <v>198.78</v>
      </c>
      <c r="J49" s="91">
        <f t="shared" si="4"/>
        <v>8184766.5</v>
      </c>
      <c r="K49" s="176"/>
      <c r="L49" s="210"/>
      <c r="M49" s="208">
        <f t="shared" si="3"/>
        <v>0</v>
      </c>
      <c r="N49" s="176"/>
      <c r="O49" s="237">
        <v>155.94999999999999</v>
      </c>
      <c r="P49" s="211">
        <f t="shared" si="1"/>
        <v>6421241.2499999991</v>
      </c>
      <c r="Q49" s="176"/>
      <c r="R49" s="237">
        <f>+L49+O49</f>
        <v>155.94999999999999</v>
      </c>
      <c r="S49" s="238">
        <f t="shared" si="2"/>
        <v>6421241.2499999991</v>
      </c>
      <c r="T49" s="239">
        <f>+S49/J49</f>
        <v>0.78453566757219029</v>
      </c>
    </row>
    <row r="50" spans="2:20" ht="9" customHeight="1">
      <c r="B50" s="147"/>
      <c r="C50" s="128"/>
      <c r="D50" s="29"/>
      <c r="E50" s="144"/>
      <c r="F50" s="146"/>
      <c r="G50" s="127"/>
      <c r="I50" s="40"/>
      <c r="J50" s="56"/>
      <c r="M50" s="67"/>
      <c r="O50" s="40"/>
      <c r="P50" s="88"/>
      <c r="R50" s="54"/>
      <c r="S50" s="99"/>
      <c r="T50" s="109"/>
    </row>
    <row r="51" spans="2:20" ht="14.45" customHeight="1" thickBot="1">
      <c r="D51" s="145"/>
      <c r="E51" s="59"/>
      <c r="F51" s="74"/>
      <c r="G51" s="148"/>
      <c r="I51" s="40"/>
      <c r="J51" s="56"/>
      <c r="M51" s="67"/>
      <c r="O51" s="40"/>
      <c r="P51" s="129"/>
      <c r="R51" s="54"/>
      <c r="S51" s="103"/>
      <c r="T51" s="93"/>
    </row>
    <row r="52" spans="2:20" ht="30" customHeight="1" thickBot="1">
      <c r="B52" s="757" t="s">
        <v>121</v>
      </c>
      <c r="C52" s="758"/>
      <c r="D52" s="758"/>
      <c r="E52" s="758"/>
      <c r="F52" s="759"/>
      <c r="G52" s="102">
        <f>SUM(G53:G70)</f>
        <v>8082729</v>
      </c>
      <c r="H52" s="176"/>
      <c r="I52" s="397"/>
      <c r="J52" s="102">
        <f>SUM(J53:J70)</f>
        <v>0</v>
      </c>
      <c r="K52" s="176"/>
      <c r="L52" s="452"/>
      <c r="M52" s="269">
        <f>SUM(M53:M70)</f>
        <v>0</v>
      </c>
      <c r="N52" s="176"/>
      <c r="O52" s="263"/>
      <c r="P52" s="393">
        <f>SUM(P53:P70)</f>
        <v>0</v>
      </c>
      <c r="Q52" s="176"/>
      <c r="R52" s="191"/>
      <c r="S52" s="394">
        <f>SUM(S53:S70)</f>
        <v>0</v>
      </c>
      <c r="T52" s="264"/>
    </row>
    <row r="53" spans="2:20" ht="70.150000000000006" customHeight="1">
      <c r="B53" s="214">
        <v>3.1</v>
      </c>
      <c r="C53" s="171" t="s">
        <v>122</v>
      </c>
      <c r="D53" s="240" t="s">
        <v>107</v>
      </c>
      <c r="E53" s="241">
        <v>1</v>
      </c>
      <c r="F53" s="202">
        <v>9465</v>
      </c>
      <c r="G53" s="200">
        <f t="shared" ref="G53:G70" si="7">+E53*F53</f>
        <v>9465</v>
      </c>
      <c r="H53" s="176"/>
      <c r="I53" s="371">
        <v>0</v>
      </c>
      <c r="J53" s="200"/>
      <c r="K53" s="176"/>
      <c r="L53" s="254"/>
      <c r="M53" s="242">
        <f>+(L53)*F53</f>
        <v>0</v>
      </c>
      <c r="N53" s="176"/>
      <c r="O53" s="218">
        <v>0</v>
      </c>
      <c r="P53" s="243">
        <f t="shared" ref="P53:P70" si="8">+O53*F53</f>
        <v>0</v>
      </c>
      <c r="Q53" s="176"/>
      <c r="R53" s="244">
        <f t="shared" ref="R53:R70" si="9">+O53+L53</f>
        <v>0</v>
      </c>
      <c r="S53" s="473">
        <f t="shared" ref="S53:S70" si="10">+R53*F53</f>
        <v>0</v>
      </c>
      <c r="T53" s="246">
        <f t="shared" ref="T53:T70" si="11">+S53/G53</f>
        <v>0</v>
      </c>
    </row>
    <row r="54" spans="2:20" ht="70.150000000000006" customHeight="1">
      <c r="B54" s="83">
        <v>3.2</v>
      </c>
      <c r="C54" s="165" t="s">
        <v>123</v>
      </c>
      <c r="D54" s="163" t="s">
        <v>107</v>
      </c>
      <c r="E54" s="228">
        <v>1</v>
      </c>
      <c r="F54" s="222">
        <v>9465</v>
      </c>
      <c r="G54" s="247">
        <f t="shared" si="7"/>
        <v>9465</v>
      </c>
      <c r="H54" s="176"/>
      <c r="I54" s="374">
        <v>0</v>
      </c>
      <c r="J54" s="200"/>
      <c r="K54" s="176"/>
      <c r="L54" s="330"/>
      <c r="M54" s="217">
        <f>(+L54)*F54</f>
        <v>0</v>
      </c>
      <c r="N54" s="176"/>
      <c r="O54" s="218">
        <v>0</v>
      </c>
      <c r="P54" s="219">
        <f t="shared" si="8"/>
        <v>0</v>
      </c>
      <c r="Q54" s="176"/>
      <c r="R54" s="218">
        <f t="shared" si="9"/>
        <v>0</v>
      </c>
      <c r="S54" s="223">
        <f t="shared" si="10"/>
        <v>0</v>
      </c>
      <c r="T54" s="203">
        <f t="shared" si="11"/>
        <v>0</v>
      </c>
    </row>
    <row r="55" spans="2:20" ht="70.150000000000006" customHeight="1">
      <c r="B55" s="83">
        <v>3.3</v>
      </c>
      <c r="C55" s="165" t="s">
        <v>124</v>
      </c>
      <c r="D55" s="163" t="s">
        <v>107</v>
      </c>
      <c r="E55" s="248">
        <v>1</v>
      </c>
      <c r="F55" s="222">
        <v>9465</v>
      </c>
      <c r="G55" s="247">
        <f t="shared" si="7"/>
        <v>9465</v>
      </c>
      <c r="H55" s="176"/>
      <c r="I55" s="374">
        <v>0</v>
      </c>
      <c r="J55" s="200"/>
      <c r="K55" s="176"/>
      <c r="L55" s="330"/>
      <c r="M55" s="217">
        <f t="shared" ref="M55:M70" si="12">+(L55)*F55</f>
        <v>0</v>
      </c>
      <c r="N55" s="176"/>
      <c r="O55" s="218">
        <v>0</v>
      </c>
      <c r="P55" s="219">
        <f t="shared" si="8"/>
        <v>0</v>
      </c>
      <c r="Q55" s="176"/>
      <c r="R55" s="218">
        <f t="shared" si="9"/>
        <v>0</v>
      </c>
      <c r="S55" s="223">
        <f t="shared" si="10"/>
        <v>0</v>
      </c>
      <c r="T55" s="203">
        <f t="shared" si="11"/>
        <v>0</v>
      </c>
    </row>
    <row r="56" spans="2:20" ht="70.150000000000006" customHeight="1">
      <c r="B56" s="83">
        <v>3.4</v>
      </c>
      <c r="C56" s="165" t="s">
        <v>125</v>
      </c>
      <c r="D56" s="163" t="s">
        <v>107</v>
      </c>
      <c r="E56" s="248">
        <v>1</v>
      </c>
      <c r="F56" s="222">
        <v>9465</v>
      </c>
      <c r="G56" s="247">
        <f t="shared" si="7"/>
        <v>9465</v>
      </c>
      <c r="H56" s="176"/>
      <c r="I56" s="374">
        <v>0</v>
      </c>
      <c r="J56" s="200"/>
      <c r="K56" s="176"/>
      <c r="L56" s="330"/>
      <c r="M56" s="217">
        <f t="shared" si="12"/>
        <v>0</v>
      </c>
      <c r="N56" s="176"/>
      <c r="O56" s="218">
        <v>0</v>
      </c>
      <c r="P56" s="219">
        <f t="shared" si="8"/>
        <v>0</v>
      </c>
      <c r="Q56" s="176"/>
      <c r="R56" s="218">
        <f t="shared" si="9"/>
        <v>0</v>
      </c>
      <c r="S56" s="223">
        <f t="shared" si="10"/>
        <v>0</v>
      </c>
      <c r="T56" s="203">
        <f t="shared" si="11"/>
        <v>0</v>
      </c>
    </row>
    <row r="57" spans="2:20" ht="70.150000000000006" customHeight="1">
      <c r="B57" s="83">
        <v>3.5</v>
      </c>
      <c r="C57" s="165" t="s">
        <v>126</v>
      </c>
      <c r="D57" s="163" t="s">
        <v>107</v>
      </c>
      <c r="E57" s="248">
        <v>1</v>
      </c>
      <c r="F57" s="222">
        <v>9465</v>
      </c>
      <c r="G57" s="247">
        <f t="shared" si="7"/>
        <v>9465</v>
      </c>
      <c r="H57" s="176"/>
      <c r="I57" s="374">
        <v>0</v>
      </c>
      <c r="J57" s="200"/>
      <c r="K57" s="176"/>
      <c r="L57" s="330"/>
      <c r="M57" s="217">
        <f t="shared" si="12"/>
        <v>0</v>
      </c>
      <c r="N57" s="176"/>
      <c r="O57" s="218">
        <v>0</v>
      </c>
      <c r="P57" s="219">
        <f t="shared" si="8"/>
        <v>0</v>
      </c>
      <c r="Q57" s="176"/>
      <c r="R57" s="218">
        <f t="shared" si="9"/>
        <v>0</v>
      </c>
      <c r="S57" s="223">
        <f t="shared" si="10"/>
        <v>0</v>
      </c>
      <c r="T57" s="203">
        <f t="shared" si="11"/>
        <v>0</v>
      </c>
    </row>
    <row r="58" spans="2:20" ht="70.150000000000006" customHeight="1">
      <c r="B58" s="83">
        <v>3.6</v>
      </c>
      <c r="C58" s="165" t="s">
        <v>127</v>
      </c>
      <c r="D58" s="163" t="s">
        <v>107</v>
      </c>
      <c r="E58" s="248">
        <v>1</v>
      </c>
      <c r="F58" s="222">
        <v>9465</v>
      </c>
      <c r="G58" s="247">
        <f t="shared" si="7"/>
        <v>9465</v>
      </c>
      <c r="H58" s="176"/>
      <c r="I58" s="374">
        <v>0</v>
      </c>
      <c r="J58" s="200"/>
      <c r="K58" s="176"/>
      <c r="L58" s="330"/>
      <c r="M58" s="217">
        <f t="shared" si="12"/>
        <v>0</v>
      </c>
      <c r="N58" s="176"/>
      <c r="O58" s="218">
        <v>0</v>
      </c>
      <c r="P58" s="219">
        <f t="shared" si="8"/>
        <v>0</v>
      </c>
      <c r="Q58" s="176"/>
      <c r="R58" s="218">
        <f t="shared" si="9"/>
        <v>0</v>
      </c>
      <c r="S58" s="223">
        <f t="shared" si="10"/>
        <v>0</v>
      </c>
      <c r="T58" s="203">
        <f t="shared" si="11"/>
        <v>0</v>
      </c>
    </row>
    <row r="59" spans="2:20" ht="70.150000000000006" customHeight="1">
      <c r="B59" s="83">
        <v>3.7</v>
      </c>
      <c r="C59" s="165" t="s">
        <v>128</v>
      </c>
      <c r="D59" s="163" t="s">
        <v>107</v>
      </c>
      <c r="E59" s="248">
        <v>1</v>
      </c>
      <c r="F59" s="222">
        <v>16106</v>
      </c>
      <c r="G59" s="247">
        <f t="shared" si="7"/>
        <v>16106</v>
      </c>
      <c r="H59" s="176"/>
      <c r="I59" s="374">
        <v>0</v>
      </c>
      <c r="J59" s="200"/>
      <c r="K59" s="176"/>
      <c r="L59" s="330"/>
      <c r="M59" s="217">
        <f t="shared" si="12"/>
        <v>0</v>
      </c>
      <c r="N59" s="176"/>
      <c r="O59" s="218">
        <v>0</v>
      </c>
      <c r="P59" s="219">
        <f t="shared" si="8"/>
        <v>0</v>
      </c>
      <c r="Q59" s="176"/>
      <c r="R59" s="218">
        <f t="shared" si="9"/>
        <v>0</v>
      </c>
      <c r="S59" s="223">
        <f t="shared" si="10"/>
        <v>0</v>
      </c>
      <c r="T59" s="203">
        <f t="shared" si="11"/>
        <v>0</v>
      </c>
    </row>
    <row r="60" spans="2:20" ht="70.150000000000006" customHeight="1">
      <c r="B60" s="83">
        <v>3.8</v>
      </c>
      <c r="C60" s="165" t="s">
        <v>129</v>
      </c>
      <c r="D60" s="163" t="s">
        <v>107</v>
      </c>
      <c r="E60" s="248">
        <v>1</v>
      </c>
      <c r="F60" s="222">
        <v>13481</v>
      </c>
      <c r="G60" s="247">
        <f t="shared" si="7"/>
        <v>13481</v>
      </c>
      <c r="H60" s="176"/>
      <c r="I60" s="374">
        <v>0</v>
      </c>
      <c r="J60" s="200"/>
      <c r="K60" s="176"/>
      <c r="L60" s="330"/>
      <c r="M60" s="217">
        <f t="shared" si="12"/>
        <v>0</v>
      </c>
      <c r="N60" s="176"/>
      <c r="O60" s="218">
        <v>0</v>
      </c>
      <c r="P60" s="219">
        <f t="shared" si="8"/>
        <v>0</v>
      </c>
      <c r="Q60" s="176"/>
      <c r="R60" s="218">
        <f t="shared" si="9"/>
        <v>0</v>
      </c>
      <c r="S60" s="223">
        <f t="shared" si="10"/>
        <v>0</v>
      </c>
      <c r="T60" s="203">
        <f t="shared" si="11"/>
        <v>0</v>
      </c>
    </row>
    <row r="61" spans="2:20" ht="70.150000000000006" customHeight="1">
      <c r="B61" s="83">
        <v>3.9</v>
      </c>
      <c r="C61" s="165" t="s">
        <v>130</v>
      </c>
      <c r="D61" s="163" t="s">
        <v>101</v>
      </c>
      <c r="E61" s="248">
        <v>1</v>
      </c>
      <c r="F61" s="222">
        <v>2065563</v>
      </c>
      <c r="G61" s="247">
        <f t="shared" si="7"/>
        <v>2065563</v>
      </c>
      <c r="H61" s="176"/>
      <c r="I61" s="374">
        <v>0</v>
      </c>
      <c r="J61" s="200"/>
      <c r="K61" s="176"/>
      <c r="L61" s="330"/>
      <c r="M61" s="217">
        <f t="shared" si="12"/>
        <v>0</v>
      </c>
      <c r="N61" s="176"/>
      <c r="O61" s="218">
        <v>0</v>
      </c>
      <c r="P61" s="219">
        <f t="shared" si="8"/>
        <v>0</v>
      </c>
      <c r="Q61" s="176"/>
      <c r="R61" s="218">
        <f t="shared" si="9"/>
        <v>0</v>
      </c>
      <c r="S61" s="223">
        <f t="shared" si="10"/>
        <v>0</v>
      </c>
      <c r="T61" s="203">
        <f t="shared" si="11"/>
        <v>0</v>
      </c>
    </row>
    <row r="62" spans="2:20" ht="70.150000000000006" customHeight="1">
      <c r="B62" s="229">
        <v>3.1</v>
      </c>
      <c r="C62" s="165" t="s">
        <v>131</v>
      </c>
      <c r="D62" s="163" t="s">
        <v>107</v>
      </c>
      <c r="E62" s="248">
        <v>1</v>
      </c>
      <c r="F62" s="222">
        <v>4071</v>
      </c>
      <c r="G62" s="247">
        <f t="shared" si="7"/>
        <v>4071</v>
      </c>
      <c r="H62" s="176"/>
      <c r="I62" s="374">
        <v>0</v>
      </c>
      <c r="J62" s="200"/>
      <c r="K62" s="176"/>
      <c r="L62" s="330"/>
      <c r="M62" s="217">
        <f t="shared" si="12"/>
        <v>0</v>
      </c>
      <c r="N62" s="176"/>
      <c r="O62" s="218">
        <v>0</v>
      </c>
      <c r="P62" s="219">
        <f t="shared" si="8"/>
        <v>0</v>
      </c>
      <c r="Q62" s="176"/>
      <c r="R62" s="218">
        <f t="shared" si="9"/>
        <v>0</v>
      </c>
      <c r="S62" s="223">
        <f t="shared" si="10"/>
        <v>0</v>
      </c>
      <c r="T62" s="203">
        <f t="shared" si="11"/>
        <v>0</v>
      </c>
    </row>
    <row r="63" spans="2:20" ht="70.150000000000006" customHeight="1">
      <c r="B63" s="83">
        <v>3.11</v>
      </c>
      <c r="C63" s="165" t="s">
        <v>132</v>
      </c>
      <c r="D63" s="163" t="s">
        <v>4</v>
      </c>
      <c r="E63" s="248">
        <v>1</v>
      </c>
      <c r="F63" s="222">
        <v>540829</v>
      </c>
      <c r="G63" s="247">
        <f t="shared" si="7"/>
        <v>540829</v>
      </c>
      <c r="H63" s="176"/>
      <c r="I63" s="374">
        <v>0</v>
      </c>
      <c r="J63" s="200"/>
      <c r="K63" s="176"/>
      <c r="L63" s="330"/>
      <c r="M63" s="217">
        <f t="shared" si="12"/>
        <v>0</v>
      </c>
      <c r="N63" s="176"/>
      <c r="O63" s="218">
        <v>0</v>
      </c>
      <c r="P63" s="219">
        <f t="shared" si="8"/>
        <v>0</v>
      </c>
      <c r="Q63" s="176"/>
      <c r="R63" s="218">
        <f t="shared" si="9"/>
        <v>0</v>
      </c>
      <c r="S63" s="223">
        <f t="shared" si="10"/>
        <v>0</v>
      </c>
      <c r="T63" s="203">
        <f t="shared" si="11"/>
        <v>0</v>
      </c>
    </row>
    <row r="64" spans="2:20" ht="70.150000000000006" customHeight="1">
      <c r="B64" s="83">
        <v>3.12</v>
      </c>
      <c r="C64" s="165" t="s">
        <v>112</v>
      </c>
      <c r="D64" s="163" t="s">
        <v>4</v>
      </c>
      <c r="E64" s="248">
        <v>1</v>
      </c>
      <c r="F64" s="222">
        <v>292149</v>
      </c>
      <c r="G64" s="247">
        <f t="shared" si="7"/>
        <v>292149</v>
      </c>
      <c r="H64" s="176"/>
      <c r="I64" s="374">
        <v>0</v>
      </c>
      <c r="J64" s="200"/>
      <c r="K64" s="176"/>
      <c r="L64" s="330"/>
      <c r="M64" s="217">
        <f t="shared" si="12"/>
        <v>0</v>
      </c>
      <c r="N64" s="176"/>
      <c r="O64" s="218">
        <v>0</v>
      </c>
      <c r="P64" s="219">
        <f t="shared" si="8"/>
        <v>0</v>
      </c>
      <c r="Q64" s="176"/>
      <c r="R64" s="218">
        <f t="shared" si="9"/>
        <v>0</v>
      </c>
      <c r="S64" s="223">
        <f t="shared" si="10"/>
        <v>0</v>
      </c>
      <c r="T64" s="203">
        <f t="shared" si="11"/>
        <v>0</v>
      </c>
    </row>
    <row r="65" spans="2:22" ht="70.150000000000006" customHeight="1">
      <c r="B65" s="83">
        <v>3.13</v>
      </c>
      <c r="C65" s="165" t="s">
        <v>98</v>
      </c>
      <c r="D65" s="163" t="s">
        <v>4</v>
      </c>
      <c r="E65" s="248">
        <v>1</v>
      </c>
      <c r="F65" s="222">
        <v>824256</v>
      </c>
      <c r="G65" s="247">
        <f t="shared" si="7"/>
        <v>824256</v>
      </c>
      <c r="H65" s="176"/>
      <c r="I65" s="374">
        <v>0</v>
      </c>
      <c r="J65" s="200"/>
      <c r="K65" s="176"/>
      <c r="L65" s="330"/>
      <c r="M65" s="217">
        <f t="shared" si="12"/>
        <v>0</v>
      </c>
      <c r="N65" s="176"/>
      <c r="O65" s="218">
        <v>0</v>
      </c>
      <c r="P65" s="219">
        <f t="shared" si="8"/>
        <v>0</v>
      </c>
      <c r="Q65" s="176"/>
      <c r="R65" s="218">
        <f t="shared" si="9"/>
        <v>0</v>
      </c>
      <c r="S65" s="223">
        <f t="shared" si="10"/>
        <v>0</v>
      </c>
      <c r="T65" s="203">
        <f t="shared" si="11"/>
        <v>0</v>
      </c>
    </row>
    <row r="66" spans="2:22" ht="70.150000000000006" customHeight="1">
      <c r="B66" s="83">
        <v>3.14</v>
      </c>
      <c r="C66" s="165" t="s">
        <v>133</v>
      </c>
      <c r="D66" s="163" t="s">
        <v>4</v>
      </c>
      <c r="E66" s="248">
        <v>1</v>
      </c>
      <c r="F66" s="222">
        <v>824256</v>
      </c>
      <c r="G66" s="247">
        <f t="shared" si="7"/>
        <v>824256</v>
      </c>
      <c r="H66" s="176"/>
      <c r="I66" s="374">
        <v>0</v>
      </c>
      <c r="J66" s="200"/>
      <c r="K66" s="176"/>
      <c r="L66" s="330"/>
      <c r="M66" s="217">
        <f t="shared" si="12"/>
        <v>0</v>
      </c>
      <c r="N66" s="176"/>
      <c r="O66" s="218">
        <v>0</v>
      </c>
      <c r="P66" s="219">
        <f t="shared" si="8"/>
        <v>0</v>
      </c>
      <c r="Q66" s="176"/>
      <c r="R66" s="218">
        <f t="shared" si="9"/>
        <v>0</v>
      </c>
      <c r="S66" s="223">
        <f t="shared" si="10"/>
        <v>0</v>
      </c>
      <c r="T66" s="203">
        <f t="shared" si="11"/>
        <v>0</v>
      </c>
    </row>
    <row r="67" spans="2:22" ht="70.150000000000006" customHeight="1">
      <c r="B67" s="83">
        <v>3.15</v>
      </c>
      <c r="C67" s="165" t="s">
        <v>134</v>
      </c>
      <c r="D67" s="163" t="s">
        <v>117</v>
      </c>
      <c r="E67" s="248">
        <v>1</v>
      </c>
      <c r="F67" s="222">
        <v>2575232</v>
      </c>
      <c r="G67" s="247">
        <f t="shared" si="7"/>
        <v>2575232</v>
      </c>
      <c r="H67" s="176"/>
      <c r="I67" s="374">
        <v>0</v>
      </c>
      <c r="J67" s="200"/>
      <c r="K67" s="176"/>
      <c r="L67" s="330"/>
      <c r="M67" s="217">
        <f t="shared" si="12"/>
        <v>0</v>
      </c>
      <c r="N67" s="176"/>
      <c r="O67" s="218">
        <v>0</v>
      </c>
      <c r="P67" s="219">
        <f t="shared" si="8"/>
        <v>0</v>
      </c>
      <c r="Q67" s="176"/>
      <c r="R67" s="218">
        <f t="shared" si="9"/>
        <v>0</v>
      </c>
      <c r="S67" s="223">
        <f t="shared" si="10"/>
        <v>0</v>
      </c>
      <c r="T67" s="203">
        <f t="shared" si="11"/>
        <v>0</v>
      </c>
    </row>
    <row r="68" spans="2:22" ht="63.6" customHeight="1">
      <c r="B68" s="83">
        <v>3.16</v>
      </c>
      <c r="C68" s="165" t="s">
        <v>135</v>
      </c>
      <c r="D68" s="163" t="s">
        <v>117</v>
      </c>
      <c r="E68" s="248">
        <v>1</v>
      </c>
      <c r="F68" s="222">
        <v>380832</v>
      </c>
      <c r="G68" s="247">
        <f t="shared" si="7"/>
        <v>380832</v>
      </c>
      <c r="H68" s="176"/>
      <c r="I68" s="374">
        <v>0</v>
      </c>
      <c r="J68" s="200"/>
      <c r="K68" s="176"/>
      <c r="L68" s="330"/>
      <c r="M68" s="217">
        <f t="shared" si="12"/>
        <v>0</v>
      </c>
      <c r="N68" s="176"/>
      <c r="O68" s="218">
        <v>0</v>
      </c>
      <c r="P68" s="219">
        <f t="shared" si="8"/>
        <v>0</v>
      </c>
      <c r="Q68" s="176"/>
      <c r="R68" s="218">
        <f t="shared" si="9"/>
        <v>0</v>
      </c>
      <c r="S68" s="223">
        <f t="shared" si="10"/>
        <v>0</v>
      </c>
      <c r="T68" s="203">
        <f t="shared" si="11"/>
        <v>0</v>
      </c>
    </row>
    <row r="69" spans="2:22" ht="63.6" customHeight="1">
      <c r="B69" s="83">
        <v>3.17</v>
      </c>
      <c r="C69" s="165" t="s">
        <v>136</v>
      </c>
      <c r="D69" s="163" t="s">
        <v>117</v>
      </c>
      <c r="E69" s="248">
        <v>1</v>
      </c>
      <c r="F69" s="222">
        <v>78832</v>
      </c>
      <c r="G69" s="247">
        <f t="shared" si="7"/>
        <v>78832</v>
      </c>
      <c r="H69" s="176"/>
      <c r="I69" s="374">
        <v>0</v>
      </c>
      <c r="J69" s="200"/>
      <c r="K69" s="176"/>
      <c r="L69" s="330"/>
      <c r="M69" s="217">
        <f t="shared" si="12"/>
        <v>0</v>
      </c>
      <c r="N69" s="176"/>
      <c r="O69" s="218">
        <v>0</v>
      </c>
      <c r="P69" s="219">
        <f t="shared" si="8"/>
        <v>0</v>
      </c>
      <c r="Q69" s="176"/>
      <c r="R69" s="218">
        <f t="shared" si="9"/>
        <v>0</v>
      </c>
      <c r="S69" s="223">
        <f t="shared" si="10"/>
        <v>0</v>
      </c>
      <c r="T69" s="203">
        <f t="shared" si="11"/>
        <v>0</v>
      </c>
    </row>
    <row r="70" spans="2:22" ht="58.9" customHeight="1" thickBot="1">
      <c r="B70" s="249">
        <v>3.18</v>
      </c>
      <c r="C70" s="195" t="s">
        <v>137</v>
      </c>
      <c r="D70" s="250" t="s">
        <v>117</v>
      </c>
      <c r="E70" s="205">
        <v>1</v>
      </c>
      <c r="F70" s="206">
        <v>410332</v>
      </c>
      <c r="G70" s="251">
        <f t="shared" si="7"/>
        <v>410332</v>
      </c>
      <c r="H70" s="176"/>
      <c r="I70" s="375">
        <v>0</v>
      </c>
      <c r="J70" s="208"/>
      <c r="K70" s="176"/>
      <c r="L70" s="428"/>
      <c r="M70" s="236">
        <f t="shared" si="12"/>
        <v>0</v>
      </c>
      <c r="N70" s="176"/>
      <c r="O70" s="237">
        <v>0</v>
      </c>
      <c r="P70" s="211">
        <f t="shared" si="8"/>
        <v>0</v>
      </c>
      <c r="Q70" s="176"/>
      <c r="R70" s="237">
        <f t="shared" si="9"/>
        <v>0</v>
      </c>
      <c r="S70" s="238">
        <f t="shared" si="10"/>
        <v>0</v>
      </c>
      <c r="T70" s="213">
        <f t="shared" si="11"/>
        <v>0</v>
      </c>
    </row>
    <row r="71" spans="2:22" ht="13.15" customHeight="1">
      <c r="D71" s="57"/>
      <c r="E71" s="59"/>
      <c r="G71" s="58"/>
      <c r="I71" s="40"/>
      <c r="J71" s="56"/>
      <c r="M71" s="67"/>
      <c r="O71" s="149"/>
      <c r="P71" s="150"/>
      <c r="R71" s="54"/>
      <c r="S71" s="99"/>
      <c r="T71" s="53"/>
    </row>
    <row r="72" spans="2:22" ht="14.45" customHeight="1" thickBot="1">
      <c r="D72" s="57"/>
      <c r="E72" s="59"/>
      <c r="G72" s="58"/>
      <c r="I72" s="40"/>
      <c r="J72" s="56"/>
      <c r="M72" s="67"/>
      <c r="O72" s="86"/>
      <c r="P72" s="107"/>
      <c r="R72" s="92"/>
      <c r="S72" s="103"/>
      <c r="T72" s="93"/>
    </row>
    <row r="73" spans="2:22" ht="30" customHeight="1" thickBot="1">
      <c r="B73" s="760" t="s">
        <v>138</v>
      </c>
      <c r="C73" s="761"/>
      <c r="D73" s="761"/>
      <c r="E73" s="761"/>
      <c r="F73" s="762"/>
      <c r="G73" s="52">
        <f>SUM(G74:G97)</f>
        <v>1436415866.0118201</v>
      </c>
      <c r="H73" s="176"/>
      <c r="I73" s="397"/>
      <c r="J73" s="52">
        <f>SUM(J74:J97)</f>
        <v>1508810189.7118199</v>
      </c>
      <c r="K73" s="176"/>
      <c r="L73" s="452"/>
      <c r="M73" s="52">
        <f>SUM(M74:M97)</f>
        <v>0</v>
      </c>
      <c r="N73" s="176"/>
      <c r="O73" s="263"/>
      <c r="P73" s="405">
        <f>SUM(P74:P97)</f>
        <v>1503926558.48</v>
      </c>
      <c r="Q73" s="176"/>
      <c r="R73" s="474"/>
      <c r="S73" s="475">
        <f>SUM(S74:S97)</f>
        <v>1503926558.48</v>
      </c>
      <c r="T73" s="476"/>
      <c r="V73" s="495">
        <f>+S73-J73</f>
        <v>-4883631.2318198681</v>
      </c>
    </row>
    <row r="74" spans="2:22" ht="52.15" customHeight="1">
      <c r="B74" s="214">
        <v>4.0999999999999996</v>
      </c>
      <c r="C74" s="171" t="s">
        <v>97</v>
      </c>
      <c r="D74" s="252" t="s">
        <v>4</v>
      </c>
      <c r="E74" s="215">
        <v>258.94</v>
      </c>
      <c r="F74" s="216">
        <v>1160594</v>
      </c>
      <c r="G74" s="89">
        <f t="shared" ref="G74:G97" si="13">+E74*F74</f>
        <v>300524210.36000001</v>
      </c>
      <c r="H74" s="176"/>
      <c r="I74" s="398">
        <v>259.06</v>
      </c>
      <c r="J74" s="253">
        <f>+I74*F74</f>
        <v>300663481.63999999</v>
      </c>
      <c r="K74" s="176"/>
      <c r="L74" s="254"/>
      <c r="M74" s="470">
        <f t="shared" ref="M74:M97" si="14">+(L74)*F74</f>
        <v>0</v>
      </c>
      <c r="N74" s="176"/>
      <c r="O74" s="244">
        <v>259.06</v>
      </c>
      <c r="P74" s="200">
        <f t="shared" ref="P74:P97" si="15">+O74*F74</f>
        <v>300663481.63999999</v>
      </c>
      <c r="Q74" s="176"/>
      <c r="R74" s="244">
        <f>+L74+O74</f>
        <v>259.06</v>
      </c>
      <c r="S74" s="216">
        <f t="shared" ref="S74:S97" si="16">+R74*F74</f>
        <v>300663481.63999999</v>
      </c>
      <c r="T74" s="372">
        <f>+S74/J74</f>
        <v>1</v>
      </c>
    </row>
    <row r="75" spans="2:22" ht="52.15" customHeight="1">
      <c r="B75" s="83">
        <v>4.2</v>
      </c>
      <c r="C75" s="165" t="s">
        <v>139</v>
      </c>
      <c r="D75" s="255" t="s">
        <v>4</v>
      </c>
      <c r="E75" s="228">
        <v>78.760000000000005</v>
      </c>
      <c r="F75" s="222">
        <v>824256</v>
      </c>
      <c r="G75" s="90">
        <f t="shared" si="13"/>
        <v>64918402.560000002</v>
      </c>
      <c r="H75" s="176"/>
      <c r="I75" s="381">
        <v>78.760000000000005</v>
      </c>
      <c r="J75" s="253">
        <f>+I75*F75</f>
        <v>64918402.560000002</v>
      </c>
      <c r="K75" s="176"/>
      <c r="L75" s="453"/>
      <c r="M75" s="471">
        <f t="shared" si="14"/>
        <v>0</v>
      </c>
      <c r="N75" s="176"/>
      <c r="O75" s="218">
        <v>78.759999999999991</v>
      </c>
      <c r="P75" s="200">
        <f t="shared" si="15"/>
        <v>64918402.559999995</v>
      </c>
      <c r="Q75" s="176"/>
      <c r="R75" s="341">
        <f t="shared" ref="R75:R97" si="17">+L75+O75</f>
        <v>78.759999999999991</v>
      </c>
      <c r="S75" s="222">
        <f t="shared" si="16"/>
        <v>64918402.559999995</v>
      </c>
      <c r="T75" s="477">
        <f>+S75/J75</f>
        <v>0.99999999999999989</v>
      </c>
    </row>
    <row r="76" spans="2:22" ht="52.15" customHeight="1">
      <c r="B76" s="83">
        <v>4.3</v>
      </c>
      <c r="C76" s="165" t="s">
        <v>140</v>
      </c>
      <c r="D76" s="255" t="s">
        <v>105</v>
      </c>
      <c r="E76" s="228">
        <v>36938.160000000003</v>
      </c>
      <c r="F76" s="222">
        <v>1759</v>
      </c>
      <c r="G76" s="90">
        <f t="shared" si="13"/>
        <v>64974223.440000005</v>
      </c>
      <c r="H76" s="176"/>
      <c r="I76" s="381">
        <v>41345.14</v>
      </c>
      <c r="J76" s="253">
        <f t="shared" ref="J76:J97" si="18">+I76*F76</f>
        <v>72726101.260000005</v>
      </c>
      <c r="K76" s="176"/>
      <c r="L76" s="330"/>
      <c r="M76" s="471">
        <f t="shared" si="14"/>
        <v>0</v>
      </c>
      <c r="N76" s="176"/>
      <c r="O76" s="218">
        <v>41345.14</v>
      </c>
      <c r="P76" s="200">
        <f t="shared" si="15"/>
        <v>72726101.260000005</v>
      </c>
      <c r="Q76" s="176"/>
      <c r="R76" s="341">
        <f t="shared" si="17"/>
        <v>41345.14</v>
      </c>
      <c r="S76" s="222">
        <f t="shared" si="16"/>
        <v>72726101.260000005</v>
      </c>
      <c r="T76" s="477">
        <f t="shared" ref="T76:T96" si="19">+S76/J76</f>
        <v>1</v>
      </c>
    </row>
    <row r="77" spans="2:22" ht="52.15" customHeight="1">
      <c r="B77" s="83">
        <v>4.4000000000000004</v>
      </c>
      <c r="C77" s="165" t="s">
        <v>106</v>
      </c>
      <c r="D77" s="255" t="s">
        <v>141</v>
      </c>
      <c r="E77" s="228">
        <v>93269.337020000021</v>
      </c>
      <c r="F77" s="222">
        <v>3641</v>
      </c>
      <c r="G77" s="90">
        <f t="shared" si="13"/>
        <v>339593656.08982009</v>
      </c>
      <c r="H77" s="176"/>
      <c r="I77" s="381">
        <v>98038.337020000021</v>
      </c>
      <c r="J77" s="253">
        <f t="shared" si="18"/>
        <v>356957585.08982009</v>
      </c>
      <c r="K77" s="176"/>
      <c r="L77" s="347"/>
      <c r="M77" s="471">
        <f t="shared" si="14"/>
        <v>0</v>
      </c>
      <c r="N77" s="176"/>
      <c r="O77" s="218">
        <v>98038.34</v>
      </c>
      <c r="P77" s="200">
        <f t="shared" si="15"/>
        <v>356957595.94</v>
      </c>
      <c r="Q77" s="176"/>
      <c r="R77" s="341">
        <f t="shared" si="17"/>
        <v>98038.34</v>
      </c>
      <c r="S77" s="222">
        <f t="shared" si="16"/>
        <v>356957595.94</v>
      </c>
      <c r="T77" s="477">
        <f t="shared" si="19"/>
        <v>1.0000000303962722</v>
      </c>
    </row>
    <row r="78" spans="2:22" ht="52.15" customHeight="1">
      <c r="B78" s="83">
        <v>4.5</v>
      </c>
      <c r="C78" s="165" t="s">
        <v>109</v>
      </c>
      <c r="D78" s="255" t="s">
        <v>4</v>
      </c>
      <c r="E78" s="228">
        <v>31.269999999999996</v>
      </c>
      <c r="F78" s="222">
        <v>527766</v>
      </c>
      <c r="G78" s="90">
        <f t="shared" si="13"/>
        <v>16503242.819999998</v>
      </c>
      <c r="H78" s="176"/>
      <c r="I78" s="381">
        <v>31.269999999999996</v>
      </c>
      <c r="J78" s="253">
        <f t="shared" si="18"/>
        <v>16503242.819999998</v>
      </c>
      <c r="K78" s="176"/>
      <c r="L78" s="330"/>
      <c r="M78" s="471">
        <f t="shared" si="14"/>
        <v>0</v>
      </c>
      <c r="N78" s="176"/>
      <c r="O78" s="218">
        <v>29.03</v>
      </c>
      <c r="P78" s="256">
        <f t="shared" si="15"/>
        <v>15321046.98</v>
      </c>
      <c r="Q78" s="176"/>
      <c r="R78" s="341">
        <f t="shared" si="17"/>
        <v>29.03</v>
      </c>
      <c r="S78" s="222">
        <f t="shared" si="16"/>
        <v>15321046.98</v>
      </c>
      <c r="T78" s="477">
        <f t="shared" si="19"/>
        <v>0.92836584585865056</v>
      </c>
    </row>
    <row r="79" spans="2:22" ht="52.15" customHeight="1">
      <c r="B79" s="83">
        <v>4.5999999999999996</v>
      </c>
      <c r="C79" s="165" t="s">
        <v>130</v>
      </c>
      <c r="D79" s="255" t="s">
        <v>101</v>
      </c>
      <c r="E79" s="228">
        <v>56</v>
      </c>
      <c r="F79" s="222">
        <v>2065563</v>
      </c>
      <c r="G79" s="90">
        <f t="shared" si="13"/>
        <v>115671528</v>
      </c>
      <c r="H79" s="176"/>
      <c r="I79" s="381">
        <v>54</v>
      </c>
      <c r="J79" s="253">
        <f t="shared" si="18"/>
        <v>111540402</v>
      </c>
      <c r="K79" s="176"/>
      <c r="L79" s="347"/>
      <c r="M79" s="471">
        <f t="shared" si="14"/>
        <v>0</v>
      </c>
      <c r="N79" s="176"/>
      <c r="O79" s="218">
        <v>54</v>
      </c>
      <c r="P79" s="200">
        <f t="shared" si="15"/>
        <v>111540402</v>
      </c>
      <c r="Q79" s="176"/>
      <c r="R79" s="341">
        <f t="shared" si="17"/>
        <v>54</v>
      </c>
      <c r="S79" s="222">
        <f t="shared" si="16"/>
        <v>111540402</v>
      </c>
      <c r="T79" s="477">
        <f t="shared" si="19"/>
        <v>1</v>
      </c>
    </row>
    <row r="80" spans="2:22" ht="52.15" customHeight="1">
      <c r="B80" s="83">
        <v>4.7</v>
      </c>
      <c r="C80" s="165" t="s">
        <v>114</v>
      </c>
      <c r="D80" s="255" t="s">
        <v>4</v>
      </c>
      <c r="E80" s="228">
        <v>67.72</v>
      </c>
      <c r="F80" s="222">
        <v>542846</v>
      </c>
      <c r="G80" s="90">
        <f t="shared" si="13"/>
        <v>36761531.119999997</v>
      </c>
      <c r="H80" s="176"/>
      <c r="I80" s="381">
        <v>67.72</v>
      </c>
      <c r="J80" s="253">
        <f t="shared" si="18"/>
        <v>36761531.119999997</v>
      </c>
      <c r="K80" s="176"/>
      <c r="L80" s="330"/>
      <c r="M80" s="471">
        <f t="shared" si="14"/>
        <v>0</v>
      </c>
      <c r="N80" s="176"/>
      <c r="O80" s="218">
        <v>67.72</v>
      </c>
      <c r="P80" s="200">
        <f t="shared" si="15"/>
        <v>36761531.119999997</v>
      </c>
      <c r="Q80" s="176"/>
      <c r="R80" s="341">
        <f t="shared" si="17"/>
        <v>67.72</v>
      </c>
      <c r="S80" s="222">
        <f t="shared" si="16"/>
        <v>36761531.119999997</v>
      </c>
      <c r="T80" s="477">
        <f t="shared" si="19"/>
        <v>1</v>
      </c>
    </row>
    <row r="81" spans="2:20" ht="52.15" customHeight="1">
      <c r="B81" s="83">
        <v>4.8</v>
      </c>
      <c r="C81" s="165" t="s">
        <v>142</v>
      </c>
      <c r="D81" s="255" t="s">
        <v>101</v>
      </c>
      <c r="E81" s="228">
        <v>50</v>
      </c>
      <c r="F81" s="222">
        <v>1229245</v>
      </c>
      <c r="G81" s="90">
        <f t="shared" si="13"/>
        <v>61462250</v>
      </c>
      <c r="H81" s="176"/>
      <c r="I81" s="381">
        <v>50</v>
      </c>
      <c r="J81" s="253">
        <f t="shared" si="18"/>
        <v>61462250</v>
      </c>
      <c r="K81" s="176"/>
      <c r="L81" s="347"/>
      <c r="M81" s="471">
        <f t="shared" si="14"/>
        <v>0</v>
      </c>
      <c r="N81" s="176"/>
      <c r="O81" s="218">
        <v>48</v>
      </c>
      <c r="P81" s="200">
        <f t="shared" si="15"/>
        <v>59003760</v>
      </c>
      <c r="Q81" s="176"/>
      <c r="R81" s="341">
        <f t="shared" si="17"/>
        <v>48</v>
      </c>
      <c r="S81" s="222">
        <f t="shared" si="16"/>
        <v>59003760</v>
      </c>
      <c r="T81" s="477">
        <f t="shared" si="19"/>
        <v>0.96</v>
      </c>
    </row>
    <row r="82" spans="2:20" ht="52.15" customHeight="1">
      <c r="B82" s="83">
        <v>4.9000000000000004</v>
      </c>
      <c r="C82" s="165" t="s">
        <v>113</v>
      </c>
      <c r="D82" s="255" t="s">
        <v>4</v>
      </c>
      <c r="E82" s="228">
        <v>57.889999999999993</v>
      </c>
      <c r="F82" s="222">
        <v>595109</v>
      </c>
      <c r="G82" s="90">
        <f t="shared" si="13"/>
        <v>34450860.009999998</v>
      </c>
      <c r="H82" s="176"/>
      <c r="I82" s="381">
        <v>134.41999999999999</v>
      </c>
      <c r="J82" s="253">
        <f t="shared" si="18"/>
        <v>79994551.779999986</v>
      </c>
      <c r="K82" s="176"/>
      <c r="L82" s="347"/>
      <c r="M82" s="471">
        <f t="shared" si="14"/>
        <v>0</v>
      </c>
      <c r="N82" s="176"/>
      <c r="O82" s="218">
        <v>134.30000000000001</v>
      </c>
      <c r="P82" s="200">
        <f t="shared" si="15"/>
        <v>79923138.700000003</v>
      </c>
      <c r="Q82" s="176"/>
      <c r="R82" s="341">
        <f t="shared" si="17"/>
        <v>134.30000000000001</v>
      </c>
      <c r="S82" s="222">
        <f t="shared" si="16"/>
        <v>79923138.700000003</v>
      </c>
      <c r="T82" s="477">
        <f t="shared" si="19"/>
        <v>0.9991072757030206</v>
      </c>
    </row>
    <row r="83" spans="2:20" ht="52.15" customHeight="1">
      <c r="B83" s="229">
        <v>4.0999999999999996</v>
      </c>
      <c r="C83" s="165" t="s">
        <v>143</v>
      </c>
      <c r="D83" s="255" t="s">
        <v>144</v>
      </c>
      <c r="E83" s="228">
        <v>4</v>
      </c>
      <c r="F83" s="222">
        <v>124832</v>
      </c>
      <c r="G83" s="90">
        <f t="shared" si="13"/>
        <v>499328</v>
      </c>
      <c r="H83" s="176"/>
      <c r="I83" s="381">
        <v>4</v>
      </c>
      <c r="J83" s="253">
        <f t="shared" si="18"/>
        <v>499328</v>
      </c>
      <c r="K83" s="176"/>
      <c r="L83" s="330"/>
      <c r="M83" s="471">
        <f t="shared" si="14"/>
        <v>0</v>
      </c>
      <c r="N83" s="176"/>
      <c r="O83" s="218">
        <v>4</v>
      </c>
      <c r="P83" s="200">
        <f t="shared" si="15"/>
        <v>499328</v>
      </c>
      <c r="Q83" s="176"/>
      <c r="R83" s="341">
        <f t="shared" si="17"/>
        <v>4</v>
      </c>
      <c r="S83" s="222">
        <f t="shared" si="16"/>
        <v>499328</v>
      </c>
      <c r="T83" s="477">
        <f t="shared" si="19"/>
        <v>1</v>
      </c>
    </row>
    <row r="84" spans="2:20" ht="52.15" customHeight="1">
      <c r="B84" s="83">
        <v>4.1100000000000003</v>
      </c>
      <c r="C84" s="165" t="s">
        <v>145</v>
      </c>
      <c r="D84" s="255" t="s">
        <v>144</v>
      </c>
      <c r="E84" s="228">
        <v>4</v>
      </c>
      <c r="F84" s="222">
        <v>64463</v>
      </c>
      <c r="G84" s="90">
        <f t="shared" si="13"/>
        <v>257852</v>
      </c>
      <c r="H84" s="176"/>
      <c r="I84" s="381">
        <v>4</v>
      </c>
      <c r="J84" s="253">
        <f t="shared" si="18"/>
        <v>257852</v>
      </c>
      <c r="K84" s="176"/>
      <c r="L84" s="330"/>
      <c r="M84" s="471">
        <f t="shared" si="14"/>
        <v>0</v>
      </c>
      <c r="N84" s="176"/>
      <c r="O84" s="218">
        <v>4</v>
      </c>
      <c r="P84" s="200">
        <f t="shared" si="15"/>
        <v>257852</v>
      </c>
      <c r="Q84" s="176"/>
      <c r="R84" s="341">
        <f t="shared" si="17"/>
        <v>4</v>
      </c>
      <c r="S84" s="222">
        <f t="shared" si="16"/>
        <v>257852</v>
      </c>
      <c r="T84" s="477">
        <f t="shared" si="19"/>
        <v>1</v>
      </c>
    </row>
    <row r="85" spans="2:20" ht="52.15" customHeight="1">
      <c r="B85" s="83">
        <v>4.12</v>
      </c>
      <c r="C85" s="165" t="s">
        <v>146</v>
      </c>
      <c r="D85" s="255" t="s">
        <v>144</v>
      </c>
      <c r="E85" s="228">
        <v>12</v>
      </c>
      <c r="F85" s="222">
        <v>238332</v>
      </c>
      <c r="G85" s="90">
        <f t="shared" si="13"/>
        <v>2859984</v>
      </c>
      <c r="H85" s="176"/>
      <c r="I85" s="381">
        <v>12</v>
      </c>
      <c r="J85" s="253">
        <f t="shared" si="18"/>
        <v>2859984</v>
      </c>
      <c r="K85" s="176"/>
      <c r="L85" s="330"/>
      <c r="M85" s="471">
        <f t="shared" si="14"/>
        <v>0</v>
      </c>
      <c r="N85" s="176"/>
      <c r="O85" s="218">
        <v>12</v>
      </c>
      <c r="P85" s="200">
        <f t="shared" si="15"/>
        <v>2859984</v>
      </c>
      <c r="Q85" s="176"/>
      <c r="R85" s="341">
        <f t="shared" si="17"/>
        <v>12</v>
      </c>
      <c r="S85" s="222">
        <f t="shared" si="16"/>
        <v>2859984</v>
      </c>
      <c r="T85" s="477">
        <f t="shared" si="19"/>
        <v>1</v>
      </c>
    </row>
    <row r="86" spans="2:20" ht="52.15" customHeight="1">
      <c r="B86" s="83">
        <v>4.13</v>
      </c>
      <c r="C86" s="165" t="s">
        <v>147</v>
      </c>
      <c r="D86" s="255" t="s">
        <v>4</v>
      </c>
      <c r="E86" s="228">
        <v>155.42000000000002</v>
      </c>
      <c r="F86" s="222">
        <v>81423</v>
      </c>
      <c r="G86" s="90">
        <f t="shared" si="13"/>
        <v>12654762.660000002</v>
      </c>
      <c r="H86" s="176"/>
      <c r="I86" s="381">
        <v>0</v>
      </c>
      <c r="J86" s="253">
        <f t="shared" si="18"/>
        <v>0</v>
      </c>
      <c r="K86" s="176"/>
      <c r="L86" s="330"/>
      <c r="M86" s="471">
        <f t="shared" si="14"/>
        <v>0</v>
      </c>
      <c r="N86" s="176"/>
      <c r="O86" s="218">
        <v>0</v>
      </c>
      <c r="P86" s="256">
        <f t="shared" si="15"/>
        <v>0</v>
      </c>
      <c r="Q86" s="176"/>
      <c r="R86" s="341">
        <f t="shared" si="17"/>
        <v>0</v>
      </c>
      <c r="S86" s="222">
        <f t="shared" si="16"/>
        <v>0</v>
      </c>
      <c r="T86" s="477"/>
    </row>
    <row r="87" spans="2:20" ht="52.15" customHeight="1">
      <c r="B87" s="83">
        <v>4.1399999999999997</v>
      </c>
      <c r="C87" s="165" t="s">
        <v>148</v>
      </c>
      <c r="D87" s="255" t="s">
        <v>3</v>
      </c>
      <c r="E87" s="228">
        <v>1187.421</v>
      </c>
      <c r="F87" s="222">
        <v>7472</v>
      </c>
      <c r="G87" s="90">
        <f t="shared" si="13"/>
        <v>8872409.7120000012</v>
      </c>
      <c r="H87" s="176"/>
      <c r="I87" s="381">
        <v>97.280999999999949</v>
      </c>
      <c r="J87" s="253">
        <f t="shared" si="18"/>
        <v>726883.63199999963</v>
      </c>
      <c r="K87" s="176"/>
      <c r="L87" s="330"/>
      <c r="M87" s="471">
        <f t="shared" si="14"/>
        <v>0</v>
      </c>
      <c r="N87" s="176"/>
      <c r="O87" s="218">
        <v>97.28</v>
      </c>
      <c r="P87" s="200">
        <f t="shared" si="15"/>
        <v>726876.16000000003</v>
      </c>
      <c r="Q87" s="176"/>
      <c r="R87" s="341">
        <f t="shared" si="17"/>
        <v>97.28</v>
      </c>
      <c r="S87" s="222">
        <f t="shared" si="16"/>
        <v>726876.16000000003</v>
      </c>
      <c r="T87" s="477">
        <f t="shared" si="19"/>
        <v>0.99998972050040658</v>
      </c>
    </row>
    <row r="88" spans="2:20" ht="52.15" customHeight="1">
      <c r="B88" s="83">
        <v>4.1500000000000004</v>
      </c>
      <c r="C88" s="165" t="s">
        <v>149</v>
      </c>
      <c r="D88" s="255" t="s">
        <v>101</v>
      </c>
      <c r="E88" s="228">
        <v>151</v>
      </c>
      <c r="F88" s="222">
        <v>32337</v>
      </c>
      <c r="G88" s="90">
        <f t="shared" si="13"/>
        <v>4882887</v>
      </c>
      <c r="H88" s="176"/>
      <c r="I88" s="381">
        <v>1</v>
      </c>
      <c r="J88" s="253">
        <f t="shared" si="18"/>
        <v>32337</v>
      </c>
      <c r="K88" s="176"/>
      <c r="L88" s="330"/>
      <c r="M88" s="471">
        <f t="shared" si="14"/>
        <v>0</v>
      </c>
      <c r="N88" s="176"/>
      <c r="O88" s="218">
        <v>0</v>
      </c>
      <c r="P88" s="256">
        <f t="shared" si="15"/>
        <v>0</v>
      </c>
      <c r="Q88" s="176"/>
      <c r="R88" s="341">
        <f t="shared" si="17"/>
        <v>0</v>
      </c>
      <c r="S88" s="222">
        <f t="shared" si="16"/>
        <v>0</v>
      </c>
      <c r="T88" s="477"/>
    </row>
    <row r="89" spans="2:20" ht="52.15" customHeight="1">
      <c r="B89" s="83">
        <v>4.16</v>
      </c>
      <c r="C89" s="165" t="s">
        <v>150</v>
      </c>
      <c r="D89" s="255" t="s">
        <v>4</v>
      </c>
      <c r="E89" s="228">
        <v>281.84000000000003</v>
      </c>
      <c r="F89" s="222">
        <v>824256</v>
      </c>
      <c r="G89" s="90">
        <f t="shared" si="13"/>
        <v>232308311.04000002</v>
      </c>
      <c r="H89" s="176"/>
      <c r="I89" s="381">
        <v>274.68</v>
      </c>
      <c r="J89" s="253">
        <f t="shared" si="18"/>
        <v>226406638.08000001</v>
      </c>
      <c r="K89" s="176"/>
      <c r="L89" s="347"/>
      <c r="M89" s="471">
        <f t="shared" si="14"/>
        <v>0</v>
      </c>
      <c r="N89" s="176"/>
      <c r="O89" s="218">
        <v>274.68</v>
      </c>
      <c r="P89" s="200">
        <f t="shared" si="15"/>
        <v>226406638.08000001</v>
      </c>
      <c r="Q89" s="176"/>
      <c r="R89" s="341">
        <f t="shared" si="17"/>
        <v>274.68</v>
      </c>
      <c r="S89" s="222">
        <f t="shared" si="16"/>
        <v>226406638.08000001</v>
      </c>
      <c r="T89" s="477">
        <f t="shared" si="19"/>
        <v>1</v>
      </c>
    </row>
    <row r="90" spans="2:20" ht="52.15" customHeight="1">
      <c r="B90" s="83">
        <v>4.17</v>
      </c>
      <c r="C90" s="165" t="s">
        <v>151</v>
      </c>
      <c r="D90" s="255" t="s">
        <v>4</v>
      </c>
      <c r="E90" s="228">
        <v>1311.21</v>
      </c>
      <c r="F90" s="222">
        <v>16405</v>
      </c>
      <c r="G90" s="90">
        <f t="shared" si="13"/>
        <v>21510400.050000001</v>
      </c>
      <c r="H90" s="176"/>
      <c r="I90" s="381">
        <v>1311.21</v>
      </c>
      <c r="J90" s="253">
        <f t="shared" si="18"/>
        <v>21510400.050000001</v>
      </c>
      <c r="K90" s="176"/>
      <c r="L90" s="330"/>
      <c r="M90" s="471">
        <f t="shared" si="14"/>
        <v>0</v>
      </c>
      <c r="N90" s="176"/>
      <c r="O90" s="218">
        <v>1311.21</v>
      </c>
      <c r="P90" s="200">
        <f t="shared" si="15"/>
        <v>21510400.050000001</v>
      </c>
      <c r="Q90" s="176"/>
      <c r="R90" s="341">
        <f t="shared" si="17"/>
        <v>1311.21</v>
      </c>
      <c r="S90" s="222">
        <f t="shared" si="16"/>
        <v>21510400.050000001</v>
      </c>
      <c r="T90" s="477">
        <f t="shared" si="19"/>
        <v>1</v>
      </c>
    </row>
    <row r="91" spans="2:20" ht="52.15" customHeight="1">
      <c r="B91" s="83">
        <v>4.18</v>
      </c>
      <c r="C91" s="165" t="s">
        <v>112</v>
      </c>
      <c r="D91" s="255" t="s">
        <v>4</v>
      </c>
      <c r="E91" s="228">
        <v>26.09</v>
      </c>
      <c r="F91" s="222">
        <v>292149</v>
      </c>
      <c r="G91" s="90">
        <f t="shared" si="13"/>
        <v>7622167.4100000001</v>
      </c>
      <c r="H91" s="176"/>
      <c r="I91" s="381">
        <v>79.98</v>
      </c>
      <c r="J91" s="253">
        <f t="shared" si="18"/>
        <v>23366077.02</v>
      </c>
      <c r="K91" s="176"/>
      <c r="L91" s="347"/>
      <c r="M91" s="471">
        <f t="shared" si="14"/>
        <v>0</v>
      </c>
      <c r="N91" s="176"/>
      <c r="O91" s="218">
        <v>79.62</v>
      </c>
      <c r="P91" s="200">
        <f t="shared" si="15"/>
        <v>23260903.380000003</v>
      </c>
      <c r="Q91" s="176"/>
      <c r="R91" s="341">
        <f t="shared" si="17"/>
        <v>79.62</v>
      </c>
      <c r="S91" s="222">
        <f t="shared" si="16"/>
        <v>23260903.380000003</v>
      </c>
      <c r="T91" s="477">
        <f t="shared" si="19"/>
        <v>0.99549887471867982</v>
      </c>
    </row>
    <row r="92" spans="2:20" ht="52.15" customHeight="1">
      <c r="B92" s="83">
        <v>4.1900000000000004</v>
      </c>
      <c r="C92" s="165" t="s">
        <v>152</v>
      </c>
      <c r="D92" s="255" t="s">
        <v>153</v>
      </c>
      <c r="E92" s="228">
        <v>7867.26</v>
      </c>
      <c r="F92" s="222">
        <v>1569</v>
      </c>
      <c r="G92" s="90">
        <f t="shared" si="13"/>
        <v>12343730.939999999</v>
      </c>
      <c r="H92" s="176"/>
      <c r="I92" s="381">
        <v>7867.26</v>
      </c>
      <c r="J92" s="253">
        <f t="shared" si="18"/>
        <v>12343730.939999999</v>
      </c>
      <c r="K92" s="176"/>
      <c r="L92" s="347"/>
      <c r="M92" s="471">
        <f t="shared" si="14"/>
        <v>0</v>
      </c>
      <c r="N92" s="176"/>
      <c r="O92" s="218">
        <v>7215.01</v>
      </c>
      <c r="P92" s="200">
        <f t="shared" si="15"/>
        <v>11320350.689999999</v>
      </c>
      <c r="Q92" s="176"/>
      <c r="R92" s="341">
        <f t="shared" si="17"/>
        <v>7215.01</v>
      </c>
      <c r="S92" s="222">
        <f t="shared" si="16"/>
        <v>11320350.689999999</v>
      </c>
      <c r="T92" s="477">
        <f t="shared" si="19"/>
        <v>0.91709311755299816</v>
      </c>
    </row>
    <row r="93" spans="2:20" ht="52.15" customHeight="1">
      <c r="B93" s="229">
        <v>4.2</v>
      </c>
      <c r="C93" s="165" t="s">
        <v>154</v>
      </c>
      <c r="D93" s="255" t="s">
        <v>4</v>
      </c>
      <c r="E93" s="228">
        <v>32.700000000000003</v>
      </c>
      <c r="F93" s="222">
        <v>126792</v>
      </c>
      <c r="G93" s="90">
        <f t="shared" si="13"/>
        <v>4146098.4000000004</v>
      </c>
      <c r="H93" s="176"/>
      <c r="I93" s="381">
        <v>263.83999999999997</v>
      </c>
      <c r="J93" s="253">
        <f t="shared" si="18"/>
        <v>33452801.279999997</v>
      </c>
      <c r="K93" s="176"/>
      <c r="L93" s="330"/>
      <c r="M93" s="471">
        <f t="shared" si="14"/>
        <v>0</v>
      </c>
      <c r="N93" s="176"/>
      <c r="O93" s="218">
        <v>263.82</v>
      </c>
      <c r="P93" s="200">
        <f t="shared" si="15"/>
        <v>33450265.439999998</v>
      </c>
      <c r="Q93" s="176"/>
      <c r="R93" s="341">
        <f t="shared" si="17"/>
        <v>263.82</v>
      </c>
      <c r="S93" s="222">
        <f t="shared" si="16"/>
        <v>33450265.439999998</v>
      </c>
      <c r="T93" s="477">
        <f t="shared" si="19"/>
        <v>0.9999241964827168</v>
      </c>
    </row>
    <row r="94" spans="2:20" ht="52.15" customHeight="1">
      <c r="B94" s="83">
        <v>4.21</v>
      </c>
      <c r="C94" s="165" t="s">
        <v>155</v>
      </c>
      <c r="D94" s="255" t="s">
        <v>4</v>
      </c>
      <c r="E94" s="228">
        <v>33.75</v>
      </c>
      <c r="F94" s="222">
        <v>810896</v>
      </c>
      <c r="G94" s="90">
        <f t="shared" si="13"/>
        <v>27367740</v>
      </c>
      <c r="H94" s="176"/>
      <c r="I94" s="381">
        <v>67.990000000000009</v>
      </c>
      <c r="J94" s="253">
        <f t="shared" si="18"/>
        <v>55132819.040000007</v>
      </c>
      <c r="K94" s="176"/>
      <c r="L94" s="347"/>
      <c r="M94" s="471">
        <f t="shared" si="14"/>
        <v>0</v>
      </c>
      <c r="N94" s="176"/>
      <c r="O94" s="218">
        <v>67.98</v>
      </c>
      <c r="P94" s="200">
        <f t="shared" si="15"/>
        <v>55124710.080000006</v>
      </c>
      <c r="Q94" s="176"/>
      <c r="R94" s="341">
        <f t="shared" si="17"/>
        <v>67.98</v>
      </c>
      <c r="S94" s="222">
        <f t="shared" si="16"/>
        <v>55124710.080000006</v>
      </c>
      <c r="T94" s="477">
        <f t="shared" si="19"/>
        <v>0.99985291954699218</v>
      </c>
    </row>
    <row r="95" spans="2:20" ht="52.15" customHeight="1">
      <c r="B95" s="83">
        <v>4.22</v>
      </c>
      <c r="C95" s="165" t="s">
        <v>156</v>
      </c>
      <c r="D95" s="255" t="s">
        <v>101</v>
      </c>
      <c r="E95" s="228">
        <v>109.2</v>
      </c>
      <c r="F95" s="222">
        <v>210809</v>
      </c>
      <c r="G95" s="90">
        <f t="shared" si="13"/>
        <v>23020342.800000001</v>
      </c>
      <c r="H95" s="176"/>
      <c r="I95" s="381">
        <v>109.2</v>
      </c>
      <c r="J95" s="253">
        <f t="shared" si="18"/>
        <v>23020342.800000001</v>
      </c>
      <c r="K95" s="176"/>
      <c r="L95" s="347"/>
      <c r="M95" s="471">
        <f t="shared" si="14"/>
        <v>0</v>
      </c>
      <c r="N95" s="176"/>
      <c r="O95" s="218">
        <v>109.2</v>
      </c>
      <c r="P95" s="200">
        <f t="shared" si="15"/>
        <v>23020342.800000001</v>
      </c>
      <c r="Q95" s="176"/>
      <c r="R95" s="341">
        <f t="shared" si="17"/>
        <v>109.2</v>
      </c>
      <c r="S95" s="222">
        <f t="shared" si="16"/>
        <v>23020342.800000001</v>
      </c>
      <c r="T95" s="477">
        <f t="shared" si="19"/>
        <v>1</v>
      </c>
    </row>
    <row r="96" spans="2:20" ht="43.9" customHeight="1">
      <c r="B96" s="83">
        <v>4.2300000000000004</v>
      </c>
      <c r="C96" s="165" t="s">
        <v>157</v>
      </c>
      <c r="D96" s="255" t="s">
        <v>101</v>
      </c>
      <c r="E96" s="228">
        <v>36.4</v>
      </c>
      <c r="F96" s="222">
        <v>210809</v>
      </c>
      <c r="G96" s="90">
        <f t="shared" si="13"/>
        <v>7673447.5999999996</v>
      </c>
      <c r="H96" s="176"/>
      <c r="I96" s="381">
        <v>36.4</v>
      </c>
      <c r="J96" s="253">
        <f t="shared" si="18"/>
        <v>7673447.5999999996</v>
      </c>
      <c r="K96" s="176"/>
      <c r="L96" s="347"/>
      <c r="M96" s="471">
        <f t="shared" si="14"/>
        <v>0</v>
      </c>
      <c r="N96" s="176"/>
      <c r="O96" s="218">
        <v>36.4</v>
      </c>
      <c r="P96" s="200">
        <f t="shared" si="15"/>
        <v>7673447.5999999996</v>
      </c>
      <c r="Q96" s="176"/>
      <c r="R96" s="341">
        <f t="shared" si="17"/>
        <v>36.4</v>
      </c>
      <c r="S96" s="222">
        <f t="shared" si="16"/>
        <v>7673447.5999999996</v>
      </c>
      <c r="T96" s="477">
        <f t="shared" si="19"/>
        <v>1</v>
      </c>
    </row>
    <row r="97" spans="2:24" ht="53.45" customHeight="1" thickBot="1">
      <c r="B97" s="249">
        <v>4.24</v>
      </c>
      <c r="C97" s="195" t="s">
        <v>108</v>
      </c>
      <c r="D97" s="257" t="s">
        <v>141</v>
      </c>
      <c r="E97" s="235">
        <v>4500</v>
      </c>
      <c r="F97" s="206">
        <v>7897</v>
      </c>
      <c r="G97" s="91">
        <f t="shared" si="13"/>
        <v>35536500</v>
      </c>
      <c r="H97" s="176"/>
      <c r="I97" s="383">
        <v>0</v>
      </c>
      <c r="J97" s="258">
        <f t="shared" si="18"/>
        <v>0</v>
      </c>
      <c r="K97" s="176"/>
      <c r="L97" s="428"/>
      <c r="M97" s="472">
        <f t="shared" si="14"/>
        <v>0</v>
      </c>
      <c r="N97" s="176"/>
      <c r="O97" s="237">
        <v>0</v>
      </c>
      <c r="P97" s="208">
        <f t="shared" si="15"/>
        <v>0</v>
      </c>
      <c r="Q97" s="176"/>
      <c r="R97" s="344">
        <f t="shared" si="17"/>
        <v>0</v>
      </c>
      <c r="S97" s="206">
        <f t="shared" si="16"/>
        <v>0</v>
      </c>
      <c r="T97" s="345">
        <v>0</v>
      </c>
    </row>
    <row r="98" spans="2:24" ht="9" customHeight="1">
      <c r="D98" s="57"/>
      <c r="E98" s="59"/>
      <c r="G98" s="58"/>
      <c r="I98" s="149"/>
      <c r="J98" s="152"/>
      <c r="L98" s="41"/>
      <c r="M98" s="55"/>
      <c r="O98" s="149"/>
      <c r="P98" s="150"/>
      <c r="R98" s="54"/>
      <c r="S98" s="99"/>
      <c r="T98" s="53"/>
    </row>
    <row r="99" spans="2:24" ht="15.6" customHeight="1" thickBot="1">
      <c r="B99" s="65"/>
      <c r="C99" s="74"/>
      <c r="D99" s="63"/>
      <c r="E99" s="151"/>
      <c r="F99" s="74"/>
      <c r="G99" s="148"/>
      <c r="I99" s="40"/>
      <c r="J99" s="56"/>
      <c r="L99" s="41"/>
      <c r="M99" s="153"/>
      <c r="O99" s="86"/>
      <c r="P99" s="129"/>
      <c r="R99" s="54"/>
      <c r="S99" s="103"/>
      <c r="T99" s="93"/>
    </row>
    <row r="100" spans="2:24" ht="30" customHeight="1" thickBot="1">
      <c r="B100" s="260" t="s">
        <v>158</v>
      </c>
      <c r="C100" s="261"/>
      <c r="D100" s="261"/>
      <c r="E100" s="261"/>
      <c r="F100" s="261"/>
      <c r="G100" s="68">
        <f>SUM(G101:G107)</f>
        <v>2832735046.7771301</v>
      </c>
      <c r="H100" s="262"/>
      <c r="I100" s="397"/>
      <c r="J100" s="52">
        <f>SUM(J101:J107)</f>
        <v>3190380896.3671298</v>
      </c>
      <c r="K100" s="176"/>
      <c r="L100" s="452"/>
      <c r="M100" s="102">
        <f>SUM(M101:M107)</f>
        <v>0</v>
      </c>
      <c r="N100" s="176"/>
      <c r="O100" s="263"/>
      <c r="P100" s="405">
        <f>SUM(P101:P107)</f>
        <v>2781213694.9500003</v>
      </c>
      <c r="Q100" s="176"/>
      <c r="R100" s="191"/>
      <c r="S100" s="405">
        <f>SUM(S101:S107)</f>
        <v>2781213694.9500003</v>
      </c>
      <c r="T100" s="264"/>
      <c r="V100" s="495"/>
    </row>
    <row r="101" spans="2:24" ht="60" customHeight="1">
      <c r="B101" s="265">
        <v>5.0999999999999996</v>
      </c>
      <c r="C101" s="171" t="s">
        <v>159</v>
      </c>
      <c r="D101" s="169" t="s">
        <v>4</v>
      </c>
      <c r="E101" s="215">
        <v>1016.4499999999999</v>
      </c>
      <c r="F101" s="216">
        <v>89154</v>
      </c>
      <c r="G101" s="89">
        <f t="shared" ref="G101:G107" si="20">+E101*F101</f>
        <v>90620583.299999997</v>
      </c>
      <c r="H101" s="176"/>
      <c r="I101" s="254">
        <v>3470.6699999999996</v>
      </c>
      <c r="J101" s="89">
        <f>+I101*F101</f>
        <v>309424113.17999995</v>
      </c>
      <c r="K101" s="176"/>
      <c r="L101" s="371"/>
      <c r="M101" s="199">
        <f t="shared" ref="M101:M107" si="21">+(L101)*F101</f>
        <v>0</v>
      </c>
      <c r="N101" s="176"/>
      <c r="O101" s="218">
        <v>2895.9500000000007</v>
      </c>
      <c r="P101" s="199">
        <f t="shared" ref="P101:P107" si="22">+O101*F101</f>
        <v>258185526.30000007</v>
      </c>
      <c r="Q101" s="176"/>
      <c r="R101" s="244">
        <f>+L101+O101</f>
        <v>2895.9500000000007</v>
      </c>
      <c r="S101" s="216">
        <f t="shared" ref="S101:S107" si="23">+R101*F101</f>
        <v>258185526.30000007</v>
      </c>
      <c r="T101" s="267">
        <f>+S101/J101</f>
        <v>0.83440661313233511</v>
      </c>
      <c r="V101" s="509">
        <v>3470.67</v>
      </c>
      <c r="W101" s="510">
        <f t="shared" ref="W101:W106" si="24">+V101-O101</f>
        <v>574.71999999999935</v>
      </c>
      <c r="X101" s="515">
        <f>+W101*F101</f>
        <v>51238586.879999943</v>
      </c>
    </row>
    <row r="102" spans="2:24" ht="60.75" customHeight="1">
      <c r="B102" s="100">
        <v>5.2</v>
      </c>
      <c r="C102" s="165" t="s">
        <v>160</v>
      </c>
      <c r="D102" s="163" t="s">
        <v>4</v>
      </c>
      <c r="E102" s="228">
        <v>1016.4499999999999</v>
      </c>
      <c r="F102" s="222">
        <v>80902</v>
      </c>
      <c r="G102" s="90">
        <f t="shared" si="20"/>
        <v>82232837.899999991</v>
      </c>
      <c r="H102" s="176"/>
      <c r="I102" s="340">
        <v>2906.91</v>
      </c>
      <c r="J102" s="90">
        <f>+I102*F102</f>
        <v>235174832.81999999</v>
      </c>
      <c r="K102" s="176"/>
      <c r="L102" s="347"/>
      <c r="M102" s="200">
        <f t="shared" si="21"/>
        <v>0</v>
      </c>
      <c r="N102" s="176"/>
      <c r="O102" s="218">
        <v>2791.17</v>
      </c>
      <c r="P102" s="200">
        <f t="shared" si="22"/>
        <v>225811235.34</v>
      </c>
      <c r="Q102" s="176"/>
      <c r="R102" s="218">
        <f t="shared" ref="R102:R107" si="25">+L102+O102</f>
        <v>2791.17</v>
      </c>
      <c r="S102" s="202">
        <f t="shared" si="23"/>
        <v>225811235.34</v>
      </c>
      <c r="T102" s="203">
        <f>+S102/J102</f>
        <v>0.96018452583671321</v>
      </c>
      <c r="V102" s="509">
        <v>2906.91</v>
      </c>
      <c r="W102" s="510">
        <f t="shared" si="24"/>
        <v>115.73999999999978</v>
      </c>
      <c r="X102" s="515">
        <f t="shared" ref="X102:X107" si="26">+W102*F102</f>
        <v>9363597.4799999818</v>
      </c>
    </row>
    <row r="103" spans="2:24" ht="51" customHeight="1">
      <c r="B103" s="100">
        <v>5.3</v>
      </c>
      <c r="C103" s="165" t="s">
        <v>161</v>
      </c>
      <c r="D103" s="163" t="s">
        <v>3</v>
      </c>
      <c r="E103" s="228">
        <v>24031.390000000003</v>
      </c>
      <c r="F103" s="222">
        <v>1841</v>
      </c>
      <c r="G103" s="90">
        <f t="shared" si="20"/>
        <v>44241788.990000002</v>
      </c>
      <c r="H103" s="176"/>
      <c r="I103" s="340">
        <v>50674.51</v>
      </c>
      <c r="J103" s="90">
        <f t="shared" ref="J103:J107" si="27">+I103*F103</f>
        <v>93291772.909999996</v>
      </c>
      <c r="K103" s="176"/>
      <c r="L103" s="347"/>
      <c r="M103" s="200">
        <f t="shared" si="21"/>
        <v>0</v>
      </c>
      <c r="N103" s="176"/>
      <c r="O103" s="218">
        <v>24031.390000000003</v>
      </c>
      <c r="P103" s="200">
        <f t="shared" si="22"/>
        <v>44241788.990000002</v>
      </c>
      <c r="Q103" s="176"/>
      <c r="R103" s="218">
        <f t="shared" si="25"/>
        <v>24031.390000000003</v>
      </c>
      <c r="S103" s="202">
        <f t="shared" si="23"/>
        <v>44241788.990000002</v>
      </c>
      <c r="T103" s="203">
        <f>+S103/J103</f>
        <v>0.47423033789571922</v>
      </c>
      <c r="V103" s="513">
        <v>50674.51</v>
      </c>
      <c r="W103" s="514">
        <f t="shared" si="24"/>
        <v>26643.119999999999</v>
      </c>
      <c r="X103" s="515">
        <f t="shared" si="26"/>
        <v>49049983.920000002</v>
      </c>
    </row>
    <row r="104" spans="2:24" ht="49.9" customHeight="1">
      <c r="B104" s="100">
        <v>5.4</v>
      </c>
      <c r="C104" s="165" t="s">
        <v>162</v>
      </c>
      <c r="D104" s="163" t="s">
        <v>4</v>
      </c>
      <c r="E104" s="228">
        <v>3377.0958150000001</v>
      </c>
      <c r="F104" s="222">
        <v>71852</v>
      </c>
      <c r="G104" s="90">
        <f t="shared" si="20"/>
        <v>242651088.49938002</v>
      </c>
      <c r="H104" s="176"/>
      <c r="I104" s="374">
        <v>2770.6058149999999</v>
      </c>
      <c r="J104" s="90">
        <f t="shared" si="27"/>
        <v>199073569.01938</v>
      </c>
      <c r="K104" s="176"/>
      <c r="L104" s="328"/>
      <c r="M104" s="200">
        <f t="shared" si="21"/>
        <v>0</v>
      </c>
      <c r="N104" s="176"/>
      <c r="O104" s="218">
        <v>2692.14</v>
      </c>
      <c r="P104" s="200">
        <f t="shared" si="22"/>
        <v>193435643.28</v>
      </c>
      <c r="Q104" s="176"/>
      <c r="R104" s="218">
        <f t="shared" si="25"/>
        <v>2692.14</v>
      </c>
      <c r="S104" s="202">
        <f t="shared" si="23"/>
        <v>193435643.28</v>
      </c>
      <c r="T104" s="203">
        <f t="shared" ref="T104:T106" si="28">+S104/J104</f>
        <v>0.97167918490057736</v>
      </c>
      <c r="V104" s="509">
        <v>2770.61</v>
      </c>
      <c r="W104" s="514">
        <f t="shared" si="24"/>
        <v>78.470000000000255</v>
      </c>
      <c r="X104" s="515">
        <f t="shared" si="26"/>
        <v>5638226.4400000181</v>
      </c>
    </row>
    <row r="105" spans="2:24" ht="60.6" customHeight="1">
      <c r="B105" s="100">
        <v>5.5</v>
      </c>
      <c r="C105" s="165" t="s">
        <v>163</v>
      </c>
      <c r="D105" s="163" t="s">
        <v>4</v>
      </c>
      <c r="E105" s="228">
        <v>3604.708275</v>
      </c>
      <c r="F105" s="222">
        <v>654610</v>
      </c>
      <c r="G105" s="90">
        <f t="shared" si="20"/>
        <v>2359678083.8977499</v>
      </c>
      <c r="H105" s="176"/>
      <c r="I105" s="374">
        <v>3372.8682749999998</v>
      </c>
      <c r="J105" s="90">
        <f t="shared" si="27"/>
        <v>2207913301.4977498</v>
      </c>
      <c r="K105" s="176"/>
      <c r="L105" s="347"/>
      <c r="M105" s="200">
        <f t="shared" si="21"/>
        <v>0</v>
      </c>
      <c r="N105" s="176"/>
      <c r="O105" s="218">
        <v>2999.6600000000003</v>
      </c>
      <c r="P105" s="200">
        <f t="shared" si="22"/>
        <v>1963607432.6000001</v>
      </c>
      <c r="Q105" s="176"/>
      <c r="R105" s="218">
        <f>+L105+O105</f>
        <v>2999.6600000000003</v>
      </c>
      <c r="S105" s="202">
        <f t="shared" si="23"/>
        <v>1963607432.6000001</v>
      </c>
      <c r="T105" s="203">
        <f t="shared" si="28"/>
        <v>0.88934988129650583</v>
      </c>
      <c r="V105" s="509">
        <v>3372.87</v>
      </c>
      <c r="W105" s="510">
        <f t="shared" si="24"/>
        <v>373.20999999999958</v>
      </c>
      <c r="X105" s="515">
        <f t="shared" si="26"/>
        <v>244306998.09999973</v>
      </c>
    </row>
    <row r="106" spans="2:24" ht="53.25" customHeight="1">
      <c r="B106" s="100">
        <v>5.6</v>
      </c>
      <c r="C106" s="165" t="s">
        <v>151</v>
      </c>
      <c r="D106" s="163" t="s">
        <v>4</v>
      </c>
      <c r="E106" s="228">
        <v>459.67</v>
      </c>
      <c r="F106" s="222">
        <v>16405</v>
      </c>
      <c r="G106" s="90">
        <f t="shared" si="20"/>
        <v>7540886.3500000006</v>
      </c>
      <c r="H106" s="176"/>
      <c r="I106" s="340">
        <v>5758.72</v>
      </c>
      <c r="J106" s="90">
        <f t="shared" si="27"/>
        <v>94471801.600000009</v>
      </c>
      <c r="K106" s="176"/>
      <c r="L106" s="347"/>
      <c r="M106" s="200">
        <f t="shared" si="21"/>
        <v>0</v>
      </c>
      <c r="N106" s="176"/>
      <c r="O106" s="218">
        <v>3854.7200000000003</v>
      </c>
      <c r="P106" s="200">
        <f t="shared" si="22"/>
        <v>63236681.600000001</v>
      </c>
      <c r="Q106" s="176"/>
      <c r="R106" s="218">
        <f t="shared" si="25"/>
        <v>3854.7200000000003</v>
      </c>
      <c r="S106" s="202">
        <f t="shared" si="23"/>
        <v>63236681.600000001</v>
      </c>
      <c r="T106" s="203">
        <f t="shared" si="28"/>
        <v>0.66937097132696155</v>
      </c>
      <c r="V106" s="509">
        <v>5758.72</v>
      </c>
      <c r="W106" s="511">
        <f t="shared" si="24"/>
        <v>1904</v>
      </c>
      <c r="X106" s="515">
        <f t="shared" si="26"/>
        <v>31235120</v>
      </c>
    </row>
    <row r="107" spans="2:24" ht="51.75" customHeight="1" thickBot="1">
      <c r="B107" s="204">
        <v>5.7</v>
      </c>
      <c r="C107" s="195" t="s">
        <v>152</v>
      </c>
      <c r="D107" s="250" t="s">
        <v>153</v>
      </c>
      <c r="E107" s="235">
        <v>3677.36</v>
      </c>
      <c r="F107" s="206">
        <v>1569</v>
      </c>
      <c r="G107" s="91">
        <f t="shared" si="20"/>
        <v>5769777.8399999999</v>
      </c>
      <c r="H107" s="176"/>
      <c r="I107" s="343">
        <v>32524.86</v>
      </c>
      <c r="J107" s="91">
        <f t="shared" si="27"/>
        <v>51031505.340000004</v>
      </c>
      <c r="K107" s="176"/>
      <c r="L107" s="210"/>
      <c r="M107" s="208">
        <f t="shared" si="21"/>
        <v>0</v>
      </c>
      <c r="N107" s="176"/>
      <c r="O107" s="237">
        <v>20838.36</v>
      </c>
      <c r="P107" s="208">
        <f t="shared" si="22"/>
        <v>32695386.84</v>
      </c>
      <c r="Q107" s="176"/>
      <c r="R107" s="237">
        <f t="shared" si="25"/>
        <v>20838.36</v>
      </c>
      <c r="S107" s="259">
        <f t="shared" si="23"/>
        <v>32695386.84</v>
      </c>
      <c r="T107" s="213">
        <f>+S107/J107</f>
        <v>0.6406902289510239</v>
      </c>
      <c r="V107" s="509">
        <v>32524.880000000001</v>
      </c>
      <c r="W107" s="512">
        <f>+V107-R107</f>
        <v>11686.52</v>
      </c>
      <c r="X107" s="515">
        <f t="shared" si="26"/>
        <v>18336149.879999999</v>
      </c>
    </row>
    <row r="108" spans="2:24" ht="11.45" customHeight="1">
      <c r="B108" s="111"/>
      <c r="C108" s="110"/>
      <c r="D108" s="111"/>
      <c r="E108" s="30"/>
      <c r="F108" s="112"/>
      <c r="G108" s="160"/>
      <c r="I108" s="115"/>
      <c r="J108" s="155"/>
      <c r="L108" s="41"/>
      <c r="M108" s="55"/>
      <c r="O108" s="117"/>
      <c r="P108" s="112"/>
      <c r="R108" s="117"/>
      <c r="S108" s="112"/>
      <c r="T108" s="53"/>
    </row>
    <row r="109" spans="2:24" ht="9" customHeight="1" thickBot="1">
      <c r="B109" s="65"/>
      <c r="C109" s="74"/>
      <c r="D109" s="145"/>
      <c r="E109" s="151"/>
      <c r="F109" s="65"/>
      <c r="G109" s="126"/>
      <c r="I109" s="40"/>
      <c r="J109" s="56"/>
      <c r="L109" s="41"/>
      <c r="M109" s="55"/>
      <c r="O109" s="40"/>
      <c r="P109" s="129"/>
      <c r="R109" s="54"/>
      <c r="S109" s="103"/>
      <c r="T109" s="93"/>
    </row>
    <row r="110" spans="2:24" ht="30" customHeight="1" thickBot="1">
      <c r="B110" s="260" t="s">
        <v>164</v>
      </c>
      <c r="C110" s="261"/>
      <c r="D110" s="261"/>
      <c r="E110" s="261"/>
      <c r="F110" s="261"/>
      <c r="G110" s="104">
        <f>SUM(G111:G117)</f>
        <v>1849289283</v>
      </c>
      <c r="H110" s="268"/>
      <c r="I110" s="389"/>
      <c r="J110" s="399">
        <f>SUM(J111:J117)</f>
        <v>1611556550.4544334</v>
      </c>
      <c r="K110" s="176"/>
      <c r="L110" s="454"/>
      <c r="M110" s="269">
        <f>SUM(M111:M117)</f>
        <v>0</v>
      </c>
      <c r="N110" s="176"/>
      <c r="O110" s="270"/>
      <c r="P110" s="405">
        <f>SUM(P111:P117)</f>
        <v>60461924.120000005</v>
      </c>
      <c r="Q110" s="176"/>
      <c r="R110" s="478"/>
      <c r="S110" s="475">
        <f>SUM(S111:S117)</f>
        <v>60461924.120000005</v>
      </c>
      <c r="T110" s="476"/>
      <c r="V110" s="495"/>
      <c r="X110" s="516">
        <f>SUM(X101:X109)</f>
        <v>409168662.69999969</v>
      </c>
    </row>
    <row r="111" spans="2:24" ht="60" customHeight="1">
      <c r="B111" s="272">
        <v>6.1</v>
      </c>
      <c r="C111" s="171" t="s">
        <v>162</v>
      </c>
      <c r="D111" s="169" t="s">
        <v>4</v>
      </c>
      <c r="E111" s="215">
        <v>2574</v>
      </c>
      <c r="F111" s="216">
        <v>71852</v>
      </c>
      <c r="G111" s="199">
        <f t="shared" ref="G111:G117" si="29">+E111*F111</f>
        <v>184947048</v>
      </c>
      <c r="H111" s="176"/>
      <c r="I111" s="382">
        <v>2429.7734000000005</v>
      </c>
      <c r="J111" s="273">
        <f>+I111*F111</f>
        <v>174584078.33680004</v>
      </c>
      <c r="K111" s="176"/>
      <c r="L111" s="254"/>
      <c r="M111" s="242">
        <f t="shared" ref="M111:M117" si="30">+(L111)*F111</f>
        <v>0</v>
      </c>
      <c r="N111" s="176"/>
      <c r="O111" s="244">
        <v>0</v>
      </c>
      <c r="P111" s="243">
        <f t="shared" ref="P111:P117" si="31">+O111*F111</f>
        <v>0</v>
      </c>
      <c r="Q111" s="176"/>
      <c r="R111" s="244">
        <f>+L111+O111</f>
        <v>0</v>
      </c>
      <c r="S111" s="473">
        <f t="shared" ref="S111:S117" si="32">+R111*F111</f>
        <v>0</v>
      </c>
      <c r="T111" s="372">
        <f>+S111/J111</f>
        <v>0</v>
      </c>
    </row>
    <row r="112" spans="2:24" ht="60" customHeight="1">
      <c r="B112" s="274">
        <v>6.2</v>
      </c>
      <c r="C112" s="165" t="s">
        <v>151</v>
      </c>
      <c r="D112" s="163" t="s">
        <v>4</v>
      </c>
      <c r="E112" s="228">
        <v>2250</v>
      </c>
      <c r="F112" s="222">
        <v>16405</v>
      </c>
      <c r="G112" s="247">
        <f t="shared" si="29"/>
        <v>36911250</v>
      </c>
      <c r="H112" s="176"/>
      <c r="I112" s="374">
        <v>383.64</v>
      </c>
      <c r="J112" s="275">
        <f>+I112*F112</f>
        <v>6293614.2000000002</v>
      </c>
      <c r="K112" s="176"/>
      <c r="L112" s="330"/>
      <c r="M112" s="217">
        <f t="shared" si="30"/>
        <v>0</v>
      </c>
      <c r="N112" s="176"/>
      <c r="O112" s="218">
        <v>10.59</v>
      </c>
      <c r="P112" s="219">
        <f t="shared" si="31"/>
        <v>173728.95</v>
      </c>
      <c r="Q112" s="176"/>
      <c r="R112" s="341">
        <f t="shared" ref="R112:R117" si="33">+L112+O112</f>
        <v>10.59</v>
      </c>
      <c r="S112" s="223">
        <f t="shared" si="32"/>
        <v>173728.95</v>
      </c>
      <c r="T112" s="477">
        <f>+S112/J112</f>
        <v>2.7604003753518926E-2</v>
      </c>
    </row>
    <row r="113" spans="2:22" ht="60" customHeight="1">
      <c r="B113" s="274">
        <v>6.3</v>
      </c>
      <c r="C113" s="165" t="s">
        <v>165</v>
      </c>
      <c r="D113" s="163" t="s">
        <v>4</v>
      </c>
      <c r="E113" s="228">
        <v>2250</v>
      </c>
      <c r="F113" s="222">
        <v>89154</v>
      </c>
      <c r="G113" s="247">
        <f t="shared" si="29"/>
        <v>200596500</v>
      </c>
      <c r="H113" s="176"/>
      <c r="I113" s="374">
        <v>372.64</v>
      </c>
      <c r="J113" s="275">
        <f t="shared" ref="J113:J117" si="34">+I113*F113</f>
        <v>33222346.559999999</v>
      </c>
      <c r="K113" s="176"/>
      <c r="L113" s="330"/>
      <c r="M113" s="217">
        <f t="shared" si="30"/>
        <v>0</v>
      </c>
      <c r="N113" s="176"/>
      <c r="O113" s="218">
        <v>0</v>
      </c>
      <c r="P113" s="219">
        <f t="shared" si="31"/>
        <v>0</v>
      </c>
      <c r="Q113" s="176"/>
      <c r="R113" s="341">
        <f t="shared" si="33"/>
        <v>0</v>
      </c>
      <c r="S113" s="223">
        <f t="shared" si="32"/>
        <v>0</v>
      </c>
      <c r="T113" s="477">
        <f t="shared" ref="T113:T116" si="35">+S113/J113</f>
        <v>0</v>
      </c>
    </row>
    <row r="114" spans="2:22" ht="60" customHeight="1">
      <c r="B114" s="274">
        <v>6.4</v>
      </c>
      <c r="C114" s="165" t="s">
        <v>161</v>
      </c>
      <c r="D114" s="163" t="s">
        <v>3</v>
      </c>
      <c r="E114" s="228">
        <v>36760</v>
      </c>
      <c r="F114" s="222">
        <v>1841</v>
      </c>
      <c r="G114" s="247">
        <f t="shared" si="29"/>
        <v>67675160</v>
      </c>
      <c r="H114" s="176"/>
      <c r="I114" s="374">
        <v>24367.53</v>
      </c>
      <c r="J114" s="275">
        <f t="shared" si="34"/>
        <v>44860622.729999997</v>
      </c>
      <c r="K114" s="176"/>
      <c r="L114" s="330"/>
      <c r="M114" s="217">
        <f t="shared" si="30"/>
        <v>0</v>
      </c>
      <c r="N114" s="176"/>
      <c r="O114" s="218">
        <v>0</v>
      </c>
      <c r="P114" s="219">
        <f t="shared" si="31"/>
        <v>0</v>
      </c>
      <c r="Q114" s="176"/>
      <c r="R114" s="341">
        <f t="shared" si="33"/>
        <v>0</v>
      </c>
      <c r="S114" s="223">
        <f t="shared" si="32"/>
        <v>0</v>
      </c>
      <c r="T114" s="477">
        <f t="shared" si="35"/>
        <v>0</v>
      </c>
    </row>
    <row r="115" spans="2:22" ht="60" customHeight="1">
      <c r="B115" s="274">
        <v>6.5</v>
      </c>
      <c r="C115" s="165" t="s">
        <v>166</v>
      </c>
      <c r="D115" s="163" t="s">
        <v>4</v>
      </c>
      <c r="E115" s="228">
        <v>2574</v>
      </c>
      <c r="F115" s="222">
        <v>527779</v>
      </c>
      <c r="G115" s="247">
        <f t="shared" si="29"/>
        <v>1358503146</v>
      </c>
      <c r="H115" s="176"/>
      <c r="I115" s="374">
        <v>2555.29</v>
      </c>
      <c r="J115" s="275">
        <f t="shared" si="34"/>
        <v>1348628400.9100001</v>
      </c>
      <c r="K115" s="176"/>
      <c r="L115" s="330"/>
      <c r="M115" s="217">
        <f t="shared" si="30"/>
        <v>0</v>
      </c>
      <c r="N115" s="176"/>
      <c r="O115" s="276">
        <v>114.23</v>
      </c>
      <c r="P115" s="200">
        <f t="shared" si="31"/>
        <v>60288195.170000002</v>
      </c>
      <c r="Q115" s="176"/>
      <c r="R115" s="341">
        <f t="shared" si="33"/>
        <v>114.23</v>
      </c>
      <c r="S115" s="222">
        <f t="shared" si="32"/>
        <v>60288195.170000002</v>
      </c>
      <c r="T115" s="477">
        <f t="shared" si="35"/>
        <v>4.4703340912381762E-2</v>
      </c>
    </row>
    <row r="116" spans="2:22" ht="60" customHeight="1">
      <c r="B116" s="274">
        <v>6.6</v>
      </c>
      <c r="C116" s="165" t="s">
        <v>163</v>
      </c>
      <c r="D116" s="163" t="s">
        <v>4</v>
      </c>
      <c r="E116" s="228">
        <v>1</v>
      </c>
      <c r="F116" s="222">
        <v>654610</v>
      </c>
      <c r="G116" s="247">
        <f t="shared" si="29"/>
        <v>654610</v>
      </c>
      <c r="H116" s="176"/>
      <c r="I116" s="386">
        <v>1</v>
      </c>
      <c r="J116" s="275">
        <f t="shared" si="34"/>
        <v>654610</v>
      </c>
      <c r="K116" s="176"/>
      <c r="L116" s="330"/>
      <c r="M116" s="217">
        <f t="shared" si="30"/>
        <v>0</v>
      </c>
      <c r="N116" s="176"/>
      <c r="O116" s="218">
        <v>0</v>
      </c>
      <c r="P116" s="219">
        <f t="shared" si="31"/>
        <v>0</v>
      </c>
      <c r="Q116" s="176"/>
      <c r="R116" s="341">
        <f t="shared" si="33"/>
        <v>0</v>
      </c>
      <c r="S116" s="223">
        <f t="shared" si="32"/>
        <v>0</v>
      </c>
      <c r="T116" s="477">
        <f t="shared" si="35"/>
        <v>0</v>
      </c>
    </row>
    <row r="117" spans="2:22" ht="60" customHeight="1" thickBot="1">
      <c r="B117" s="277">
        <v>6.7</v>
      </c>
      <c r="C117" s="195" t="s">
        <v>152</v>
      </c>
      <c r="D117" s="250" t="s">
        <v>153</v>
      </c>
      <c r="E117" s="235">
        <v>1</v>
      </c>
      <c r="F117" s="206">
        <v>1569</v>
      </c>
      <c r="G117" s="251">
        <f t="shared" si="29"/>
        <v>1569</v>
      </c>
      <c r="H117" s="176"/>
      <c r="I117" s="375">
        <v>2111.4580736986518</v>
      </c>
      <c r="J117" s="278">
        <f t="shared" si="34"/>
        <v>3312877.7176331845</v>
      </c>
      <c r="K117" s="176"/>
      <c r="L117" s="428"/>
      <c r="M117" s="236">
        <f t="shared" si="30"/>
        <v>0</v>
      </c>
      <c r="N117" s="176"/>
      <c r="O117" s="237">
        <v>0</v>
      </c>
      <c r="P117" s="211">
        <f t="shared" si="31"/>
        <v>0</v>
      </c>
      <c r="Q117" s="176"/>
      <c r="R117" s="344">
        <f t="shared" si="33"/>
        <v>0</v>
      </c>
      <c r="S117" s="238">
        <f t="shared" si="32"/>
        <v>0</v>
      </c>
      <c r="T117" s="345">
        <f>+S117/J117</f>
        <v>0</v>
      </c>
    </row>
    <row r="118" spans="2:22" ht="9" customHeight="1">
      <c r="B118" s="156"/>
      <c r="C118" s="110"/>
      <c r="D118" s="111"/>
      <c r="E118" s="30"/>
      <c r="F118" s="112"/>
      <c r="G118" s="112"/>
      <c r="I118" s="115"/>
      <c r="J118" s="112"/>
      <c r="L118" s="41"/>
      <c r="M118" s="55"/>
      <c r="O118" s="117"/>
      <c r="P118" s="88"/>
      <c r="R118" s="117"/>
      <c r="S118" s="99"/>
      <c r="T118" s="53"/>
    </row>
    <row r="119" spans="2:22" ht="7.15" customHeight="1" thickBot="1">
      <c r="B119" s="74"/>
      <c r="D119" s="145"/>
      <c r="E119" s="151"/>
      <c r="G119" s="58"/>
      <c r="I119" s="40"/>
      <c r="J119" s="56"/>
      <c r="L119" s="41"/>
      <c r="M119" s="55"/>
      <c r="O119" s="40"/>
      <c r="P119" s="129"/>
      <c r="R119" s="92"/>
      <c r="S119" s="94"/>
      <c r="T119" s="93"/>
    </row>
    <row r="120" spans="2:22" ht="30" customHeight="1" thickBot="1">
      <c r="B120" s="260" t="s">
        <v>167</v>
      </c>
      <c r="C120" s="261"/>
      <c r="D120" s="261"/>
      <c r="E120" s="261"/>
      <c r="F120" s="261"/>
      <c r="G120" s="68">
        <f>SUM(G121:G133)</f>
        <v>1551000666.0799999</v>
      </c>
      <c r="H120" s="279"/>
      <c r="I120" s="389"/>
      <c r="J120" s="68">
        <f>SUM(J121:J133)</f>
        <v>716998118.3755604</v>
      </c>
      <c r="K120" s="479"/>
      <c r="L120" s="455"/>
      <c r="M120" s="405">
        <f>SUM(M121:M133)</f>
        <v>0</v>
      </c>
      <c r="N120" s="176"/>
      <c r="O120" s="263"/>
      <c r="P120" s="405">
        <f>SUM(P121:P133)</f>
        <v>111360720.78</v>
      </c>
      <c r="Q120" s="176"/>
      <c r="R120" s="474"/>
      <c r="S120" s="475">
        <f>SUM(S121:S133)</f>
        <v>111360720.78</v>
      </c>
      <c r="T120" s="476"/>
      <c r="V120" s="495">
        <f>+S120-J120</f>
        <v>-605637397.59556043</v>
      </c>
    </row>
    <row r="121" spans="2:22" ht="56.25" customHeight="1">
      <c r="B121" s="265">
        <v>7.1</v>
      </c>
      <c r="C121" s="171" t="s">
        <v>168</v>
      </c>
      <c r="D121" s="169" t="s">
        <v>3</v>
      </c>
      <c r="E121" s="215">
        <v>500</v>
      </c>
      <c r="F121" s="216">
        <v>54680</v>
      </c>
      <c r="G121" s="281">
        <f t="shared" ref="G121:G133" si="36">+E121*F121</f>
        <v>27340000</v>
      </c>
      <c r="H121" s="176"/>
      <c r="I121" s="401">
        <v>0</v>
      </c>
      <c r="J121" s="281">
        <f>+I121*F121</f>
        <v>0</v>
      </c>
      <c r="K121" s="266"/>
      <c r="L121" s="254"/>
      <c r="M121" s="242">
        <f t="shared" ref="M121:M133" si="37">+(L121)*F121</f>
        <v>0</v>
      </c>
      <c r="N121" s="176"/>
      <c r="O121" s="244">
        <v>0</v>
      </c>
      <c r="P121" s="219">
        <f t="shared" ref="P121:P133" si="38">+O121*F121</f>
        <v>0</v>
      </c>
      <c r="Q121" s="176"/>
      <c r="R121" s="244">
        <f>+L121+O121</f>
        <v>0</v>
      </c>
      <c r="S121" s="473">
        <f t="shared" ref="S121:S133" si="39">+R121*F121</f>
        <v>0</v>
      </c>
      <c r="T121" s="372">
        <v>0</v>
      </c>
    </row>
    <row r="122" spans="2:22" ht="84" customHeight="1">
      <c r="B122" s="100">
        <v>7.2</v>
      </c>
      <c r="C122" s="165" t="s">
        <v>169</v>
      </c>
      <c r="D122" s="163" t="s">
        <v>3</v>
      </c>
      <c r="E122" s="228">
        <f>5952.66+2954.54</f>
        <v>8907.2000000000007</v>
      </c>
      <c r="F122" s="222">
        <v>64700</v>
      </c>
      <c r="G122" s="96">
        <f t="shared" si="36"/>
        <v>576295840</v>
      </c>
      <c r="H122" s="176"/>
      <c r="I122" s="385">
        <v>4230.0000000000009</v>
      </c>
      <c r="J122" s="105">
        <f>+I122*F122</f>
        <v>273681000.00000006</v>
      </c>
      <c r="K122" s="266"/>
      <c r="L122" s="330"/>
      <c r="M122" s="200">
        <f t="shared" si="37"/>
        <v>0</v>
      </c>
      <c r="N122" s="176"/>
      <c r="O122" s="218">
        <v>37.94</v>
      </c>
      <c r="P122" s="219">
        <f t="shared" si="38"/>
        <v>2454718</v>
      </c>
      <c r="Q122" s="176"/>
      <c r="R122" s="341">
        <f t="shared" ref="R122:R133" si="40">+L122+O122</f>
        <v>37.94</v>
      </c>
      <c r="S122" s="223">
        <f t="shared" si="39"/>
        <v>2454718</v>
      </c>
      <c r="T122" s="477">
        <f>+S122/J122</f>
        <v>8.9692671394799028E-3</v>
      </c>
    </row>
    <row r="123" spans="2:22" ht="111" customHeight="1">
      <c r="B123" s="100">
        <v>7.3</v>
      </c>
      <c r="C123" s="165" t="s">
        <v>170</v>
      </c>
      <c r="D123" s="163" t="s">
        <v>3</v>
      </c>
      <c r="E123" s="228">
        <f>955.02+628.7</f>
        <v>1583.72</v>
      </c>
      <c r="F123" s="222">
        <v>64700</v>
      </c>
      <c r="G123" s="96">
        <f t="shared" si="36"/>
        <v>102466684</v>
      </c>
      <c r="H123" s="176"/>
      <c r="I123" s="385">
        <v>720.72</v>
      </c>
      <c r="J123" s="105">
        <f t="shared" ref="J123:J133" si="41">+I123*F123</f>
        <v>46630584</v>
      </c>
      <c r="K123" s="266"/>
      <c r="L123" s="330"/>
      <c r="M123" s="200">
        <f t="shared" si="37"/>
        <v>0</v>
      </c>
      <c r="N123" s="176"/>
      <c r="O123" s="218">
        <v>35.47</v>
      </c>
      <c r="P123" s="219">
        <f t="shared" si="38"/>
        <v>2294909</v>
      </c>
      <c r="Q123" s="176"/>
      <c r="R123" s="341">
        <f t="shared" si="40"/>
        <v>35.47</v>
      </c>
      <c r="S123" s="223">
        <f t="shared" si="39"/>
        <v>2294909</v>
      </c>
      <c r="T123" s="477">
        <f t="shared" ref="T123:T132" si="42">+S123/J123</f>
        <v>4.9214674214674216E-2</v>
      </c>
    </row>
    <row r="124" spans="2:22" ht="66.75" customHeight="1">
      <c r="B124" s="100">
        <v>7.4</v>
      </c>
      <c r="C124" s="165" t="s">
        <v>171</v>
      </c>
      <c r="D124" s="163" t="s">
        <v>3</v>
      </c>
      <c r="E124" s="228">
        <v>583.62000000000012</v>
      </c>
      <c r="F124" s="222">
        <v>66139</v>
      </c>
      <c r="G124" s="105">
        <f t="shared" si="36"/>
        <v>38600043.180000007</v>
      </c>
      <c r="H124" s="176"/>
      <c r="I124" s="385">
        <v>183.2000000000001</v>
      </c>
      <c r="J124" s="105">
        <f t="shared" si="41"/>
        <v>12116664.800000006</v>
      </c>
      <c r="K124" s="266"/>
      <c r="L124" s="330"/>
      <c r="M124" s="217">
        <f t="shared" si="37"/>
        <v>0</v>
      </c>
      <c r="N124" s="176"/>
      <c r="O124" s="218">
        <v>0</v>
      </c>
      <c r="P124" s="219">
        <f t="shared" si="38"/>
        <v>0</v>
      </c>
      <c r="Q124" s="176"/>
      <c r="R124" s="341">
        <f t="shared" si="40"/>
        <v>0</v>
      </c>
      <c r="S124" s="223">
        <f t="shared" si="39"/>
        <v>0</v>
      </c>
      <c r="T124" s="477">
        <f t="shared" si="42"/>
        <v>0</v>
      </c>
    </row>
    <row r="125" spans="2:22" ht="78" customHeight="1">
      <c r="B125" s="100">
        <v>7.5</v>
      </c>
      <c r="C125" s="165" t="s">
        <v>172</v>
      </c>
      <c r="D125" s="163" t="s">
        <v>3</v>
      </c>
      <c r="E125" s="228">
        <v>124.19999999999999</v>
      </c>
      <c r="F125" s="222">
        <v>66139</v>
      </c>
      <c r="G125" s="105">
        <f t="shared" si="36"/>
        <v>8214463.7999999989</v>
      </c>
      <c r="H125" s="176"/>
      <c r="I125" s="385">
        <v>94.999999999999986</v>
      </c>
      <c r="J125" s="105">
        <f t="shared" si="41"/>
        <v>6283204.9999999991</v>
      </c>
      <c r="K125" s="266"/>
      <c r="L125" s="330"/>
      <c r="M125" s="217">
        <f t="shared" si="37"/>
        <v>0</v>
      </c>
      <c r="N125" s="176"/>
      <c r="O125" s="218">
        <v>0</v>
      </c>
      <c r="P125" s="219">
        <f t="shared" si="38"/>
        <v>0</v>
      </c>
      <c r="Q125" s="176"/>
      <c r="R125" s="341">
        <f t="shared" si="40"/>
        <v>0</v>
      </c>
      <c r="S125" s="223">
        <f t="shared" si="39"/>
        <v>0</v>
      </c>
      <c r="T125" s="477">
        <f t="shared" si="42"/>
        <v>0</v>
      </c>
    </row>
    <row r="126" spans="2:22" ht="70.150000000000006" customHeight="1">
      <c r="B126" s="100">
        <v>7.6</v>
      </c>
      <c r="C126" s="165" t="s">
        <v>173</v>
      </c>
      <c r="D126" s="163" t="s">
        <v>3</v>
      </c>
      <c r="E126" s="228">
        <v>800</v>
      </c>
      <c r="F126" s="222">
        <v>109378</v>
      </c>
      <c r="G126" s="96">
        <f t="shared" si="36"/>
        <v>87502400</v>
      </c>
      <c r="H126" s="176"/>
      <c r="I126" s="385">
        <v>797.70187981086121</v>
      </c>
      <c r="J126" s="105">
        <f t="shared" si="41"/>
        <v>87251036.209952384</v>
      </c>
      <c r="K126" s="266"/>
      <c r="L126" s="330"/>
      <c r="M126" s="200">
        <f t="shared" si="37"/>
        <v>0</v>
      </c>
      <c r="N126" s="176"/>
      <c r="O126" s="218">
        <v>103.22</v>
      </c>
      <c r="P126" s="219">
        <f t="shared" si="38"/>
        <v>11289997.16</v>
      </c>
      <c r="Q126" s="176"/>
      <c r="R126" s="341">
        <f t="shared" si="40"/>
        <v>103.22</v>
      </c>
      <c r="S126" s="223">
        <f t="shared" si="39"/>
        <v>11289997.16</v>
      </c>
      <c r="T126" s="477">
        <f t="shared" si="42"/>
        <v>0.12939671149386525</v>
      </c>
    </row>
    <row r="127" spans="2:22" ht="70.150000000000006" customHeight="1">
      <c r="B127" s="100">
        <v>7.7</v>
      </c>
      <c r="C127" s="165" t="s">
        <v>174</v>
      </c>
      <c r="D127" s="163" t="s">
        <v>3</v>
      </c>
      <c r="E127" s="228">
        <v>2000</v>
      </c>
      <c r="F127" s="222">
        <v>72080</v>
      </c>
      <c r="G127" s="96">
        <f t="shared" si="36"/>
        <v>144160000</v>
      </c>
      <c r="H127" s="176"/>
      <c r="I127" s="385">
        <v>1050.75</v>
      </c>
      <c r="J127" s="105">
        <f t="shared" si="41"/>
        <v>75738060</v>
      </c>
      <c r="K127" s="266"/>
      <c r="L127" s="330"/>
      <c r="M127" s="217">
        <f t="shared" si="37"/>
        <v>0</v>
      </c>
      <c r="N127" s="176"/>
      <c r="O127" s="218">
        <v>354.25</v>
      </c>
      <c r="P127" s="219">
        <f t="shared" si="38"/>
        <v>25534340</v>
      </c>
      <c r="Q127" s="176"/>
      <c r="R127" s="341">
        <f t="shared" si="40"/>
        <v>354.25</v>
      </c>
      <c r="S127" s="223">
        <f t="shared" si="39"/>
        <v>25534340</v>
      </c>
      <c r="T127" s="477">
        <f t="shared" si="42"/>
        <v>0.33714013799666903</v>
      </c>
    </row>
    <row r="128" spans="2:22" ht="70.150000000000006" customHeight="1">
      <c r="B128" s="100">
        <v>7.8</v>
      </c>
      <c r="C128" s="165" t="s">
        <v>151</v>
      </c>
      <c r="D128" s="163" t="s">
        <v>4</v>
      </c>
      <c r="E128" s="228">
        <f>+E127*0.4</f>
        <v>800</v>
      </c>
      <c r="F128" s="222">
        <v>16405</v>
      </c>
      <c r="G128" s="96">
        <f t="shared" si="36"/>
        <v>13124000</v>
      </c>
      <c r="H128" s="176"/>
      <c r="I128" s="385">
        <v>0</v>
      </c>
      <c r="J128" s="105">
        <f t="shared" si="41"/>
        <v>0</v>
      </c>
      <c r="K128" s="266"/>
      <c r="L128" s="330"/>
      <c r="M128" s="217">
        <f t="shared" si="37"/>
        <v>0</v>
      </c>
      <c r="N128" s="176"/>
      <c r="O128" s="218">
        <v>0</v>
      </c>
      <c r="P128" s="219">
        <f t="shared" si="38"/>
        <v>0</v>
      </c>
      <c r="Q128" s="176"/>
      <c r="R128" s="341">
        <f t="shared" si="40"/>
        <v>0</v>
      </c>
      <c r="S128" s="223">
        <f t="shared" si="39"/>
        <v>0</v>
      </c>
      <c r="T128" s="477">
        <v>0</v>
      </c>
    </row>
    <row r="129" spans="2:22" ht="70.150000000000006" customHeight="1">
      <c r="B129" s="100">
        <v>7.9</v>
      </c>
      <c r="C129" s="165" t="s">
        <v>152</v>
      </c>
      <c r="D129" s="163" t="s">
        <v>153</v>
      </c>
      <c r="E129" s="228">
        <f>+E128*6</f>
        <v>4800</v>
      </c>
      <c r="F129" s="222">
        <v>1569</v>
      </c>
      <c r="G129" s="96">
        <f t="shared" si="36"/>
        <v>7531200</v>
      </c>
      <c r="H129" s="176"/>
      <c r="I129" s="385">
        <v>21863.61</v>
      </c>
      <c r="J129" s="105">
        <f t="shared" si="41"/>
        <v>34304004.090000004</v>
      </c>
      <c r="K129" s="266"/>
      <c r="L129" s="347"/>
      <c r="M129" s="219">
        <f t="shared" si="37"/>
        <v>0</v>
      </c>
      <c r="N129" s="176"/>
      <c r="O129" s="218">
        <v>119.79</v>
      </c>
      <c r="P129" s="219">
        <f t="shared" si="38"/>
        <v>187950.51</v>
      </c>
      <c r="Q129" s="176"/>
      <c r="R129" s="341">
        <f t="shared" si="40"/>
        <v>119.79</v>
      </c>
      <c r="S129" s="223">
        <f t="shared" si="39"/>
        <v>187950.51</v>
      </c>
      <c r="T129" s="477">
        <f t="shared" si="42"/>
        <v>5.4789671056152209E-3</v>
      </c>
    </row>
    <row r="130" spans="2:22" ht="70.150000000000006" customHeight="1">
      <c r="B130" s="282">
        <v>7.1</v>
      </c>
      <c r="C130" s="165" t="s">
        <v>175</v>
      </c>
      <c r="D130" s="163" t="s">
        <v>4</v>
      </c>
      <c r="E130" s="228">
        <v>1234</v>
      </c>
      <c r="F130" s="222">
        <v>84963</v>
      </c>
      <c r="G130" s="96">
        <f t="shared" si="36"/>
        <v>104844342</v>
      </c>
      <c r="H130" s="176"/>
      <c r="I130" s="385">
        <v>500.18</v>
      </c>
      <c r="J130" s="105">
        <f t="shared" si="41"/>
        <v>42496793.340000004</v>
      </c>
      <c r="K130" s="266"/>
      <c r="L130" s="450"/>
      <c r="M130" s="219">
        <f t="shared" si="37"/>
        <v>0</v>
      </c>
      <c r="N130" s="176"/>
      <c r="O130" s="218">
        <v>0</v>
      </c>
      <c r="P130" s="219">
        <f t="shared" si="38"/>
        <v>0</v>
      </c>
      <c r="Q130" s="176"/>
      <c r="R130" s="341">
        <f t="shared" si="40"/>
        <v>0</v>
      </c>
      <c r="S130" s="223">
        <f t="shared" si="39"/>
        <v>0</v>
      </c>
      <c r="T130" s="477">
        <f t="shared" si="42"/>
        <v>0</v>
      </c>
    </row>
    <row r="131" spans="2:22" ht="70.150000000000006" customHeight="1">
      <c r="B131" s="100">
        <v>7.11</v>
      </c>
      <c r="C131" s="165" t="s">
        <v>176</v>
      </c>
      <c r="D131" s="163" t="s">
        <v>3</v>
      </c>
      <c r="E131" s="228">
        <v>17835.112499999999</v>
      </c>
      <c r="F131" s="222">
        <v>14069</v>
      </c>
      <c r="G131" s="96">
        <f t="shared" si="36"/>
        <v>250922197.76249999</v>
      </c>
      <c r="H131" s="176"/>
      <c r="I131" s="374">
        <v>3226.2495861900525</v>
      </c>
      <c r="J131" s="105">
        <f t="shared" si="41"/>
        <v>45390105.42810785</v>
      </c>
      <c r="K131" s="266"/>
      <c r="L131" s="347"/>
      <c r="M131" s="219">
        <f t="shared" si="37"/>
        <v>0</v>
      </c>
      <c r="N131" s="176"/>
      <c r="O131" s="218">
        <v>1785.4</v>
      </c>
      <c r="P131" s="219">
        <f t="shared" si="38"/>
        <v>25118792.600000001</v>
      </c>
      <c r="Q131" s="176"/>
      <c r="R131" s="341">
        <f t="shared" si="40"/>
        <v>1785.4</v>
      </c>
      <c r="S131" s="223">
        <f t="shared" si="39"/>
        <v>25118792.600000001</v>
      </c>
      <c r="T131" s="477">
        <f t="shared" si="42"/>
        <v>0.55339797876841179</v>
      </c>
    </row>
    <row r="132" spans="2:22" ht="70.150000000000006" customHeight="1">
      <c r="B132" s="100">
        <v>7.12</v>
      </c>
      <c r="C132" s="165" t="s">
        <v>151</v>
      </c>
      <c r="D132" s="163" t="s">
        <v>4</v>
      </c>
      <c r="E132" s="228">
        <v>10701.067499999999</v>
      </c>
      <c r="F132" s="222">
        <v>16405</v>
      </c>
      <c r="G132" s="96">
        <f t="shared" si="36"/>
        <v>175551012.33749998</v>
      </c>
      <c r="H132" s="176"/>
      <c r="I132" s="385">
        <v>2042.3074999999994</v>
      </c>
      <c r="J132" s="105">
        <f t="shared" si="41"/>
        <v>33504054.53749999</v>
      </c>
      <c r="K132" s="266"/>
      <c r="L132" s="450"/>
      <c r="M132" s="217">
        <f t="shared" si="37"/>
        <v>0</v>
      </c>
      <c r="N132" s="176"/>
      <c r="O132" s="218">
        <v>2042.3100000000002</v>
      </c>
      <c r="P132" s="219">
        <f t="shared" si="38"/>
        <v>33504095.550000004</v>
      </c>
      <c r="Q132" s="176"/>
      <c r="R132" s="341">
        <f t="shared" si="40"/>
        <v>2042.3100000000002</v>
      </c>
      <c r="S132" s="223">
        <f t="shared" si="39"/>
        <v>33504095.550000004</v>
      </c>
      <c r="T132" s="477">
        <f t="shared" si="42"/>
        <v>1.0000012241055771</v>
      </c>
    </row>
    <row r="133" spans="2:22" ht="70.150000000000006" customHeight="1" thickBot="1">
      <c r="B133" s="204">
        <v>7.13</v>
      </c>
      <c r="C133" s="195" t="s">
        <v>177</v>
      </c>
      <c r="D133" s="250" t="s">
        <v>4</v>
      </c>
      <c r="E133" s="235">
        <v>469</v>
      </c>
      <c r="F133" s="206">
        <v>30807</v>
      </c>
      <c r="G133" s="97">
        <f t="shared" si="36"/>
        <v>14448483</v>
      </c>
      <c r="H133" s="176"/>
      <c r="I133" s="388">
        <v>1934.71</v>
      </c>
      <c r="J133" s="402">
        <f t="shared" si="41"/>
        <v>59602610.969999999</v>
      </c>
      <c r="K133" s="266"/>
      <c r="L133" s="210"/>
      <c r="M133" s="211">
        <f t="shared" si="37"/>
        <v>0</v>
      </c>
      <c r="N133" s="176"/>
      <c r="O133" s="237">
        <v>356.28000000000003</v>
      </c>
      <c r="P133" s="211">
        <f t="shared" si="38"/>
        <v>10975917.960000001</v>
      </c>
      <c r="Q133" s="176"/>
      <c r="R133" s="344">
        <f t="shared" si="40"/>
        <v>356.28000000000003</v>
      </c>
      <c r="S133" s="238">
        <f t="shared" si="39"/>
        <v>10975917.960000001</v>
      </c>
      <c r="T133" s="345">
        <f>+S133/J133</f>
        <v>0.18415162996004572</v>
      </c>
    </row>
    <row r="134" spans="2:22" ht="12" customHeight="1">
      <c r="C134" s="161"/>
      <c r="D134" s="57"/>
      <c r="E134" s="59"/>
      <c r="G134" s="58"/>
      <c r="I134" s="400"/>
      <c r="J134" s="56"/>
      <c r="L134" s="41"/>
      <c r="M134" s="62"/>
      <c r="O134" s="149"/>
      <c r="P134" s="150"/>
      <c r="R134" s="54"/>
      <c r="S134" s="99"/>
      <c r="T134" s="53"/>
    </row>
    <row r="135" spans="2:22" ht="4.1500000000000004" customHeight="1" thickBot="1">
      <c r="B135" s="74"/>
      <c r="C135" s="158"/>
      <c r="D135" s="57"/>
      <c r="E135" s="59"/>
      <c r="F135" s="74"/>
      <c r="G135" s="58"/>
      <c r="I135" s="157"/>
      <c r="J135" s="56"/>
      <c r="L135" s="41"/>
      <c r="M135" s="62"/>
      <c r="O135" s="86"/>
      <c r="P135" s="129"/>
      <c r="R135" s="54"/>
      <c r="S135" s="103"/>
      <c r="T135" s="93"/>
    </row>
    <row r="136" spans="2:22" s="284" customFormat="1" ht="30" customHeight="1" thickBot="1">
      <c r="B136" s="763" t="s">
        <v>178</v>
      </c>
      <c r="C136" s="764"/>
      <c r="D136" s="764"/>
      <c r="E136" s="764"/>
      <c r="F136" s="765"/>
      <c r="G136" s="68">
        <f>SUM(G137:G146)</f>
        <v>617648389.88999999</v>
      </c>
      <c r="H136" s="283"/>
      <c r="I136" s="397"/>
      <c r="J136" s="52">
        <f>SUM(J137:J146)</f>
        <v>400017639.03999364</v>
      </c>
      <c r="L136" s="455"/>
      <c r="M136" s="405">
        <f>SUM(M137:M146)</f>
        <v>0</v>
      </c>
      <c r="O136" s="263"/>
      <c r="P136" s="405">
        <f>SUM(P137:P146)</f>
        <v>152326944.44999999</v>
      </c>
      <c r="R136" s="474"/>
      <c r="S136" s="475">
        <f>SUM(S137:S146)</f>
        <v>152326944.44999999</v>
      </c>
      <c r="T136" s="476"/>
      <c r="V136" s="495">
        <f>+S136-J136</f>
        <v>-247690694.58999366</v>
      </c>
    </row>
    <row r="137" spans="2:22" s="284" customFormat="1" ht="60" customHeight="1">
      <c r="B137" s="265">
        <v>8.1</v>
      </c>
      <c r="C137" s="171" t="s">
        <v>179</v>
      </c>
      <c r="D137" s="169" t="s">
        <v>101</v>
      </c>
      <c r="E137" s="215">
        <v>100</v>
      </c>
      <c r="F137" s="216">
        <v>23789</v>
      </c>
      <c r="G137" s="95">
        <f t="shared" ref="G137:G146" si="43">+E137*F137</f>
        <v>2378900</v>
      </c>
      <c r="I137" s="371">
        <v>620.16999999999996</v>
      </c>
      <c r="J137" s="95">
        <f>+I137*F137</f>
        <v>14753224.129999999</v>
      </c>
      <c r="L137" s="382"/>
      <c r="M137" s="473">
        <f t="shared" ref="M137:M146" si="44">+(L137)*F137</f>
        <v>0</v>
      </c>
      <c r="O137" s="244">
        <v>100</v>
      </c>
      <c r="P137" s="219">
        <f t="shared" ref="P137:P146" si="45">+O137*F137</f>
        <v>2378900</v>
      </c>
      <c r="R137" s="244">
        <f>+L137+O137</f>
        <v>100</v>
      </c>
      <c r="S137" s="473">
        <f t="shared" ref="S137:S146" si="46">+R137*F137</f>
        <v>2378900</v>
      </c>
      <c r="T137" s="372">
        <f>+S137/J137</f>
        <v>0.16124610993759778</v>
      </c>
      <c r="V137" s="492"/>
    </row>
    <row r="138" spans="2:22" s="284" customFormat="1" ht="60" customHeight="1">
      <c r="B138" s="100">
        <v>8.1999999999999993</v>
      </c>
      <c r="C138" s="165" t="s">
        <v>180</v>
      </c>
      <c r="D138" s="163" t="s">
        <v>101</v>
      </c>
      <c r="E138" s="228">
        <f>2129.6+400+500</f>
        <v>3029.6</v>
      </c>
      <c r="F138" s="222">
        <v>49841</v>
      </c>
      <c r="G138" s="96">
        <f t="shared" si="43"/>
        <v>150998293.59999999</v>
      </c>
      <c r="I138" s="374">
        <v>3750</v>
      </c>
      <c r="J138" s="96">
        <f>+I138*F138</f>
        <v>186903750</v>
      </c>
      <c r="L138" s="347"/>
      <c r="M138" s="219">
        <f t="shared" si="44"/>
        <v>0</v>
      </c>
      <c r="O138" s="218">
        <v>2620.0299999999997</v>
      </c>
      <c r="P138" s="219">
        <f t="shared" si="45"/>
        <v>130584915.22999999</v>
      </c>
      <c r="R138" s="341">
        <f t="shared" ref="R138:R146" si="47">+L138+O138</f>
        <v>2620.0299999999997</v>
      </c>
      <c r="S138" s="223">
        <f t="shared" si="46"/>
        <v>130584915.22999999</v>
      </c>
      <c r="T138" s="477">
        <f>+S138/J138</f>
        <v>0.69867466666666656</v>
      </c>
      <c r="V138" s="492"/>
    </row>
    <row r="139" spans="2:22" s="284" customFormat="1" ht="60" customHeight="1">
      <c r="B139" s="100">
        <v>8.3000000000000007</v>
      </c>
      <c r="C139" s="165" t="s">
        <v>181</v>
      </c>
      <c r="D139" s="163" t="s">
        <v>101</v>
      </c>
      <c r="E139" s="228">
        <v>100</v>
      </c>
      <c r="F139" s="222">
        <v>40967</v>
      </c>
      <c r="G139" s="96">
        <f t="shared" si="43"/>
        <v>4096700</v>
      </c>
      <c r="I139" s="374">
        <v>100</v>
      </c>
      <c r="J139" s="96">
        <f t="shared" ref="J139:J146" si="48">+I139*F139</f>
        <v>4096700</v>
      </c>
      <c r="L139" s="347"/>
      <c r="M139" s="219">
        <f t="shared" si="44"/>
        <v>0</v>
      </c>
      <c r="O139" s="218">
        <v>100</v>
      </c>
      <c r="P139" s="219">
        <f t="shared" si="45"/>
        <v>4096700</v>
      </c>
      <c r="R139" s="341">
        <f t="shared" si="47"/>
        <v>100</v>
      </c>
      <c r="S139" s="223">
        <f t="shared" si="46"/>
        <v>4096700</v>
      </c>
      <c r="T139" s="477">
        <f t="shared" ref="T139:T144" si="49">+S139/J139</f>
        <v>1</v>
      </c>
      <c r="V139" s="492"/>
    </row>
    <row r="140" spans="2:22" s="284" customFormat="1" ht="60" customHeight="1">
      <c r="B140" s="100">
        <v>8.4</v>
      </c>
      <c r="C140" s="165" t="s">
        <v>182</v>
      </c>
      <c r="D140" s="163" t="s">
        <v>3</v>
      </c>
      <c r="E140" s="228">
        <f>+E122+E123+E124+E125</f>
        <v>11198.740000000002</v>
      </c>
      <c r="F140" s="222">
        <v>27276</v>
      </c>
      <c r="G140" s="96">
        <f t="shared" si="43"/>
        <v>305456832.24000007</v>
      </c>
      <c r="I140" s="374">
        <v>5915.1050340956754</v>
      </c>
      <c r="J140" s="96">
        <f t="shared" si="48"/>
        <v>161340404.90999365</v>
      </c>
      <c r="L140" s="330"/>
      <c r="M140" s="219">
        <f t="shared" si="44"/>
        <v>0</v>
      </c>
      <c r="O140" s="218">
        <v>544.82000000000005</v>
      </c>
      <c r="P140" s="219">
        <f t="shared" si="45"/>
        <v>14860510.320000002</v>
      </c>
      <c r="R140" s="341">
        <f t="shared" si="47"/>
        <v>544.82000000000005</v>
      </c>
      <c r="S140" s="223">
        <f t="shared" si="46"/>
        <v>14860510.320000002</v>
      </c>
      <c r="T140" s="477">
        <f t="shared" si="49"/>
        <v>9.2106563934125349E-2</v>
      </c>
      <c r="V140" s="492"/>
    </row>
    <row r="141" spans="2:22" s="284" customFormat="1" ht="54" customHeight="1">
      <c r="B141" s="100">
        <v>8.5</v>
      </c>
      <c r="C141" s="165" t="s">
        <v>183</v>
      </c>
      <c r="D141" s="163" t="s">
        <v>3</v>
      </c>
      <c r="E141" s="228">
        <v>300</v>
      </c>
      <c r="F141" s="222">
        <v>27670</v>
      </c>
      <c r="G141" s="96">
        <f t="shared" si="43"/>
        <v>8301000</v>
      </c>
      <c r="I141" s="374">
        <v>300</v>
      </c>
      <c r="J141" s="96">
        <f t="shared" si="48"/>
        <v>8301000</v>
      </c>
      <c r="L141" s="330"/>
      <c r="M141" s="217">
        <f t="shared" si="44"/>
        <v>0</v>
      </c>
      <c r="O141" s="218">
        <v>14.67</v>
      </c>
      <c r="P141" s="219">
        <f t="shared" si="45"/>
        <v>405918.9</v>
      </c>
      <c r="R141" s="341">
        <f t="shared" si="47"/>
        <v>14.67</v>
      </c>
      <c r="S141" s="223">
        <f t="shared" si="46"/>
        <v>405918.9</v>
      </c>
      <c r="T141" s="477">
        <f t="shared" si="49"/>
        <v>4.8900000000000006E-2</v>
      </c>
      <c r="V141" s="492"/>
    </row>
    <row r="142" spans="2:22" s="284" customFormat="1" ht="60" customHeight="1">
      <c r="B142" s="100">
        <v>8.6</v>
      </c>
      <c r="C142" s="165" t="s">
        <v>184</v>
      </c>
      <c r="D142" s="163" t="s">
        <v>185</v>
      </c>
      <c r="E142" s="228">
        <v>40</v>
      </c>
      <c r="F142" s="222">
        <v>253018</v>
      </c>
      <c r="G142" s="96">
        <f t="shared" si="43"/>
        <v>10120720</v>
      </c>
      <c r="I142" s="374">
        <v>0</v>
      </c>
      <c r="J142" s="96">
        <f t="shared" si="48"/>
        <v>0</v>
      </c>
      <c r="L142" s="330"/>
      <c r="M142" s="217">
        <f t="shared" si="44"/>
        <v>0</v>
      </c>
      <c r="O142" s="218">
        <v>0</v>
      </c>
      <c r="P142" s="219">
        <f t="shared" si="45"/>
        <v>0</v>
      </c>
      <c r="R142" s="341">
        <f t="shared" si="47"/>
        <v>0</v>
      </c>
      <c r="S142" s="223">
        <f t="shared" si="46"/>
        <v>0</v>
      </c>
      <c r="T142" s="477">
        <v>0</v>
      </c>
      <c r="V142" s="492"/>
    </row>
    <row r="143" spans="2:22" s="284" customFormat="1" ht="54" customHeight="1">
      <c r="B143" s="100">
        <v>8.6999999999999993</v>
      </c>
      <c r="C143" s="165" t="s">
        <v>186</v>
      </c>
      <c r="D143" s="163" t="s">
        <v>185</v>
      </c>
      <c r="E143" s="228">
        <v>173</v>
      </c>
      <c r="F143" s="222">
        <v>155823</v>
      </c>
      <c r="G143" s="96">
        <f t="shared" si="43"/>
        <v>26957379</v>
      </c>
      <c r="I143" s="374">
        <v>130</v>
      </c>
      <c r="J143" s="96">
        <f t="shared" si="48"/>
        <v>20256990</v>
      </c>
      <c r="L143" s="330"/>
      <c r="M143" s="217">
        <f t="shared" si="44"/>
        <v>0</v>
      </c>
      <c r="O143" s="218">
        <v>0</v>
      </c>
      <c r="P143" s="219">
        <f t="shared" si="45"/>
        <v>0</v>
      </c>
      <c r="R143" s="341">
        <f t="shared" si="47"/>
        <v>0</v>
      </c>
      <c r="S143" s="223">
        <f t="shared" si="46"/>
        <v>0</v>
      </c>
      <c r="T143" s="477">
        <f t="shared" si="49"/>
        <v>0</v>
      </c>
      <c r="V143" s="492"/>
    </row>
    <row r="144" spans="2:22" s="284" customFormat="1" ht="60" customHeight="1">
      <c r="B144" s="100">
        <v>8.8000000000000007</v>
      </c>
      <c r="C144" s="165" t="s">
        <v>187</v>
      </c>
      <c r="D144" s="163" t="s">
        <v>185</v>
      </c>
      <c r="E144" s="228">
        <v>30</v>
      </c>
      <c r="F144" s="222">
        <v>145519</v>
      </c>
      <c r="G144" s="96">
        <f t="shared" si="43"/>
        <v>4365570</v>
      </c>
      <c r="I144" s="374">
        <v>30</v>
      </c>
      <c r="J144" s="96">
        <f t="shared" si="48"/>
        <v>4365570</v>
      </c>
      <c r="L144" s="330"/>
      <c r="M144" s="217">
        <f t="shared" si="44"/>
        <v>0</v>
      </c>
      <c r="O144" s="218">
        <v>0</v>
      </c>
      <c r="P144" s="219">
        <f t="shared" si="45"/>
        <v>0</v>
      </c>
      <c r="R144" s="341">
        <f t="shared" si="47"/>
        <v>0</v>
      </c>
      <c r="S144" s="223">
        <f t="shared" si="46"/>
        <v>0</v>
      </c>
      <c r="T144" s="477">
        <f t="shared" si="49"/>
        <v>0</v>
      </c>
      <c r="V144" s="492"/>
    </row>
    <row r="145" spans="2:22" s="284" customFormat="1" ht="61.15" customHeight="1">
      <c r="B145" s="100">
        <v>8.9</v>
      </c>
      <c r="C145" s="165" t="s">
        <v>188</v>
      </c>
      <c r="D145" s="163" t="s">
        <v>3</v>
      </c>
      <c r="E145" s="228">
        <f>1142.55+600+30</f>
        <v>1772.55</v>
      </c>
      <c r="F145" s="222">
        <v>54951</v>
      </c>
      <c r="G145" s="96">
        <f t="shared" si="43"/>
        <v>97403395.049999997</v>
      </c>
      <c r="I145" s="374">
        <v>0</v>
      </c>
      <c r="J145" s="96">
        <f t="shared" si="48"/>
        <v>0</v>
      </c>
      <c r="L145" s="330"/>
      <c r="M145" s="217">
        <f t="shared" si="44"/>
        <v>0</v>
      </c>
      <c r="O145" s="218">
        <v>0</v>
      </c>
      <c r="P145" s="219">
        <f t="shared" si="45"/>
        <v>0</v>
      </c>
      <c r="R145" s="341">
        <f t="shared" si="47"/>
        <v>0</v>
      </c>
      <c r="S145" s="223">
        <f t="shared" si="46"/>
        <v>0</v>
      </c>
      <c r="T145" s="477">
        <v>0</v>
      </c>
      <c r="V145" s="492"/>
    </row>
    <row r="146" spans="2:22" s="284" customFormat="1" ht="69" customHeight="1" thickBot="1">
      <c r="B146" s="285">
        <v>8.1</v>
      </c>
      <c r="C146" s="195" t="s">
        <v>189</v>
      </c>
      <c r="D146" s="250" t="s">
        <v>101</v>
      </c>
      <c r="E146" s="235">
        <v>200</v>
      </c>
      <c r="F146" s="206">
        <v>37848</v>
      </c>
      <c r="G146" s="97">
        <f t="shared" si="43"/>
        <v>7569600</v>
      </c>
      <c r="I146" s="375">
        <v>0</v>
      </c>
      <c r="J146" s="97">
        <f t="shared" si="48"/>
        <v>0</v>
      </c>
      <c r="L146" s="428"/>
      <c r="M146" s="236">
        <f t="shared" si="44"/>
        <v>0</v>
      </c>
      <c r="O146" s="237">
        <v>0</v>
      </c>
      <c r="P146" s="211">
        <f t="shared" si="45"/>
        <v>0</v>
      </c>
      <c r="R146" s="344">
        <f t="shared" si="47"/>
        <v>0</v>
      </c>
      <c r="S146" s="238">
        <f t="shared" si="46"/>
        <v>0</v>
      </c>
      <c r="T146" s="345">
        <v>0</v>
      </c>
      <c r="V146" s="492"/>
    </row>
    <row r="147" spans="2:22" ht="12.6" customHeight="1">
      <c r="B147" s="30"/>
      <c r="C147" s="110"/>
      <c r="D147" s="111"/>
      <c r="E147" s="30"/>
      <c r="F147" s="112"/>
      <c r="G147" s="113"/>
      <c r="I147" s="115"/>
      <c r="J147" s="116"/>
      <c r="L147" s="41"/>
      <c r="M147" s="55"/>
      <c r="O147" s="154"/>
      <c r="P147" s="88"/>
      <c r="R147" s="117"/>
      <c r="S147" s="99"/>
      <c r="T147" s="53"/>
    </row>
    <row r="148" spans="2:22" ht="15.6" customHeight="1" thickBot="1">
      <c r="C148" s="74"/>
      <c r="D148" s="145"/>
      <c r="E148" s="151"/>
      <c r="G148" s="58"/>
      <c r="I148" s="40"/>
      <c r="J148" s="56"/>
      <c r="L148" s="41"/>
      <c r="M148" s="55"/>
      <c r="O148" s="86"/>
      <c r="P148" s="129"/>
      <c r="R148" s="92"/>
      <c r="S148" s="103"/>
      <c r="T148" s="53"/>
    </row>
    <row r="149" spans="2:22" s="284" customFormat="1" ht="30" customHeight="1" thickBot="1">
      <c r="B149" s="763" t="s">
        <v>190</v>
      </c>
      <c r="C149" s="764"/>
      <c r="D149" s="764"/>
      <c r="E149" s="764"/>
      <c r="F149" s="765"/>
      <c r="G149" s="104">
        <f>SUM(G150:G157)</f>
        <v>100502944</v>
      </c>
      <c r="I149" s="397"/>
      <c r="J149" s="406">
        <f>SUM(J150:J157)</f>
        <v>120747396.59999999</v>
      </c>
      <c r="L149" s="455"/>
      <c r="M149" s="269">
        <f>SUM(M150:M157)</f>
        <v>0</v>
      </c>
      <c r="O149" s="263"/>
      <c r="P149" s="405">
        <f>SUM(P150:P157)</f>
        <v>68865704</v>
      </c>
      <c r="R149" s="474"/>
      <c r="S149" s="475">
        <f>SUM(S150:S157)</f>
        <v>68865704</v>
      </c>
      <c r="T149" s="476"/>
      <c r="V149" s="495">
        <f>+S149-J149</f>
        <v>-51881692.599999994</v>
      </c>
    </row>
    <row r="150" spans="2:22" s="284" customFormat="1" ht="63" customHeight="1">
      <c r="B150" s="272">
        <v>9.1</v>
      </c>
      <c r="C150" s="171" t="s">
        <v>191</v>
      </c>
      <c r="D150" s="169" t="s">
        <v>185</v>
      </c>
      <c r="E150" s="215">
        <v>30</v>
      </c>
      <c r="F150" s="216">
        <v>390368</v>
      </c>
      <c r="G150" s="199">
        <f t="shared" ref="G150:G157" si="50">+E150*F150</f>
        <v>11711040</v>
      </c>
      <c r="I150" s="371">
        <v>0</v>
      </c>
      <c r="J150" s="273">
        <f>+I150*F150</f>
        <v>0</v>
      </c>
      <c r="L150" s="254"/>
      <c r="M150" s="242">
        <f t="shared" ref="M150:M157" si="51">+(L150)*F150</f>
        <v>0</v>
      </c>
      <c r="O150" s="244">
        <v>0</v>
      </c>
      <c r="P150" s="219">
        <f t="shared" ref="P150:P157" si="52">+O150*F150</f>
        <v>0</v>
      </c>
      <c r="R150" s="244">
        <f>+L150+O150</f>
        <v>0</v>
      </c>
      <c r="S150" s="473">
        <f t="shared" ref="S150:S157" si="53">+R150*F150</f>
        <v>0</v>
      </c>
      <c r="T150" s="372">
        <v>0</v>
      </c>
      <c r="V150" s="492"/>
    </row>
    <row r="151" spans="2:22" s="284" customFormat="1" ht="61.5" customHeight="1">
      <c r="B151" s="274">
        <v>9.1999999999999993</v>
      </c>
      <c r="C151" s="165" t="s">
        <v>192</v>
      </c>
      <c r="D151" s="163" t="s">
        <v>3</v>
      </c>
      <c r="E151" s="228">
        <v>60</v>
      </c>
      <c r="F151" s="222">
        <v>84835</v>
      </c>
      <c r="G151" s="247">
        <f t="shared" si="50"/>
        <v>5090100</v>
      </c>
      <c r="I151" s="374">
        <v>611.55999999999995</v>
      </c>
      <c r="J151" s="403">
        <f>+I151*F151</f>
        <v>51881692.599999994</v>
      </c>
      <c r="L151" s="330"/>
      <c r="M151" s="217">
        <f t="shared" si="51"/>
        <v>0</v>
      </c>
      <c r="O151" s="218">
        <v>0</v>
      </c>
      <c r="P151" s="219">
        <f t="shared" si="52"/>
        <v>0</v>
      </c>
      <c r="R151" s="341">
        <f t="shared" ref="R151:R157" si="54">+L151+O151</f>
        <v>0</v>
      </c>
      <c r="S151" s="223">
        <f t="shared" si="53"/>
        <v>0</v>
      </c>
      <c r="T151" s="477">
        <f>+S151/J151</f>
        <v>0</v>
      </c>
      <c r="V151" s="492"/>
    </row>
    <row r="152" spans="2:22" s="284" customFormat="1" ht="102" customHeight="1">
      <c r="B152" s="274">
        <v>9.3000000000000007</v>
      </c>
      <c r="C152" s="165" t="s">
        <v>193</v>
      </c>
      <c r="D152" s="163" t="s">
        <v>185</v>
      </c>
      <c r="E152" s="228">
        <v>48</v>
      </c>
      <c r="F152" s="222">
        <v>885443</v>
      </c>
      <c r="G152" s="247">
        <f t="shared" si="50"/>
        <v>42501264</v>
      </c>
      <c r="I152" s="374">
        <v>43</v>
      </c>
      <c r="J152" s="403">
        <f t="shared" ref="J152:J157" si="55">+I152*F152</f>
        <v>38074049</v>
      </c>
      <c r="L152" s="347"/>
      <c r="M152" s="217">
        <f t="shared" si="51"/>
        <v>0</v>
      </c>
      <c r="O152" s="218">
        <v>43</v>
      </c>
      <c r="P152" s="200">
        <f t="shared" si="52"/>
        <v>38074049</v>
      </c>
      <c r="R152" s="341">
        <f t="shared" si="54"/>
        <v>43</v>
      </c>
      <c r="S152" s="222">
        <f t="shared" si="53"/>
        <v>38074049</v>
      </c>
      <c r="T152" s="477">
        <f t="shared" ref="T152:T156" si="56">+S152/J152</f>
        <v>1</v>
      </c>
      <c r="V152" s="492"/>
    </row>
    <row r="153" spans="2:22" s="284" customFormat="1" ht="75" customHeight="1">
      <c r="B153" s="274">
        <v>9.4</v>
      </c>
      <c r="C153" s="165" t="s">
        <v>194</v>
      </c>
      <c r="D153" s="163" t="s">
        <v>185</v>
      </c>
      <c r="E153" s="228">
        <v>40</v>
      </c>
      <c r="F153" s="222">
        <v>284838</v>
      </c>
      <c r="G153" s="247">
        <f t="shared" si="50"/>
        <v>11393520</v>
      </c>
      <c r="I153" s="374">
        <v>25</v>
      </c>
      <c r="J153" s="403">
        <f t="shared" si="55"/>
        <v>7120950</v>
      </c>
      <c r="L153" s="347"/>
      <c r="M153" s="217">
        <f t="shared" si="51"/>
        <v>0</v>
      </c>
      <c r="O153" s="218">
        <v>25</v>
      </c>
      <c r="P153" s="200">
        <f t="shared" si="52"/>
        <v>7120950</v>
      </c>
      <c r="R153" s="341">
        <f t="shared" si="54"/>
        <v>25</v>
      </c>
      <c r="S153" s="222">
        <f t="shared" si="53"/>
        <v>7120950</v>
      </c>
      <c r="T153" s="477">
        <f t="shared" si="56"/>
        <v>1</v>
      </c>
      <c r="V153" s="492"/>
    </row>
    <row r="154" spans="2:22" s="284" customFormat="1" ht="61.5" customHeight="1">
      <c r="B154" s="274">
        <v>9.5</v>
      </c>
      <c r="C154" s="165" t="s">
        <v>195</v>
      </c>
      <c r="D154" s="163" t="s">
        <v>185</v>
      </c>
      <c r="E154" s="228">
        <v>20</v>
      </c>
      <c r="F154" s="222">
        <v>140674</v>
      </c>
      <c r="G154" s="247">
        <f t="shared" si="50"/>
        <v>2813480</v>
      </c>
      <c r="I154" s="374">
        <v>0</v>
      </c>
      <c r="J154" s="403">
        <f t="shared" si="55"/>
        <v>0</v>
      </c>
      <c r="L154" s="347"/>
      <c r="M154" s="217">
        <f t="shared" si="51"/>
        <v>0</v>
      </c>
      <c r="O154" s="218">
        <v>0</v>
      </c>
      <c r="P154" s="200">
        <f t="shared" si="52"/>
        <v>0</v>
      </c>
      <c r="R154" s="341">
        <f t="shared" si="54"/>
        <v>0</v>
      </c>
      <c r="S154" s="222">
        <f t="shared" si="53"/>
        <v>0</v>
      </c>
      <c r="T154" s="477">
        <v>0</v>
      </c>
      <c r="V154" s="492"/>
    </row>
    <row r="155" spans="2:22" s="284" customFormat="1" ht="94.5" customHeight="1">
      <c r="B155" s="274">
        <v>9.6</v>
      </c>
      <c r="C155" s="165" t="s">
        <v>196</v>
      </c>
      <c r="D155" s="163" t="s">
        <v>185</v>
      </c>
      <c r="E155" s="228">
        <v>40</v>
      </c>
      <c r="F155" s="222">
        <v>362744</v>
      </c>
      <c r="G155" s="247">
        <f t="shared" si="50"/>
        <v>14509760</v>
      </c>
      <c r="I155" s="374">
        <v>36</v>
      </c>
      <c r="J155" s="403">
        <f t="shared" si="55"/>
        <v>13058784</v>
      </c>
      <c r="L155" s="347"/>
      <c r="M155" s="217">
        <f t="shared" si="51"/>
        <v>0</v>
      </c>
      <c r="O155" s="218">
        <v>36</v>
      </c>
      <c r="P155" s="200">
        <f t="shared" si="52"/>
        <v>13058784</v>
      </c>
      <c r="R155" s="341">
        <f t="shared" si="54"/>
        <v>36</v>
      </c>
      <c r="S155" s="222">
        <f t="shared" si="53"/>
        <v>13058784</v>
      </c>
      <c r="T155" s="477">
        <f t="shared" si="56"/>
        <v>1</v>
      </c>
      <c r="V155" s="492"/>
    </row>
    <row r="156" spans="2:22" s="284" customFormat="1" ht="102" customHeight="1">
      <c r="B156" s="274">
        <v>9.6999999999999993</v>
      </c>
      <c r="C156" s="165" t="s">
        <v>197</v>
      </c>
      <c r="D156" s="163" t="s">
        <v>185</v>
      </c>
      <c r="E156" s="228">
        <v>40</v>
      </c>
      <c r="F156" s="222">
        <v>227010</v>
      </c>
      <c r="G156" s="247">
        <f t="shared" si="50"/>
        <v>9080400</v>
      </c>
      <c r="I156" s="374">
        <v>40</v>
      </c>
      <c r="J156" s="403">
        <f t="shared" si="55"/>
        <v>9080400</v>
      </c>
      <c r="L156" s="347"/>
      <c r="M156" s="217">
        <f t="shared" si="51"/>
        <v>0</v>
      </c>
      <c r="O156" s="218">
        <v>40</v>
      </c>
      <c r="P156" s="200">
        <f t="shared" si="52"/>
        <v>9080400</v>
      </c>
      <c r="R156" s="341">
        <f t="shared" si="54"/>
        <v>40</v>
      </c>
      <c r="S156" s="222">
        <f t="shared" si="53"/>
        <v>9080400</v>
      </c>
      <c r="T156" s="477">
        <f t="shared" si="56"/>
        <v>1</v>
      </c>
      <c r="V156" s="492"/>
    </row>
    <row r="157" spans="2:22" s="284" customFormat="1" ht="97.5" customHeight="1" thickBot="1">
      <c r="B157" s="277">
        <v>9.8000000000000007</v>
      </c>
      <c r="C157" s="195" t="s">
        <v>198</v>
      </c>
      <c r="D157" s="250" t="s">
        <v>185</v>
      </c>
      <c r="E157" s="235">
        <v>20</v>
      </c>
      <c r="F157" s="206">
        <v>170169</v>
      </c>
      <c r="G157" s="251">
        <f t="shared" si="50"/>
        <v>3403380</v>
      </c>
      <c r="I157" s="375">
        <v>9</v>
      </c>
      <c r="J157" s="404">
        <f t="shared" si="55"/>
        <v>1531521</v>
      </c>
      <c r="L157" s="210"/>
      <c r="M157" s="236">
        <f t="shared" si="51"/>
        <v>0</v>
      </c>
      <c r="O157" s="237">
        <v>9</v>
      </c>
      <c r="P157" s="208">
        <f t="shared" si="52"/>
        <v>1531521</v>
      </c>
      <c r="R157" s="344">
        <f t="shared" si="54"/>
        <v>9</v>
      </c>
      <c r="S157" s="206">
        <f t="shared" si="53"/>
        <v>1531521</v>
      </c>
      <c r="T157" s="345">
        <f>+S157/J157</f>
        <v>1</v>
      </c>
      <c r="V157" s="492"/>
    </row>
    <row r="158" spans="2:22" ht="21" customHeight="1" thickBot="1">
      <c r="B158" s="65"/>
      <c r="C158" s="65"/>
      <c r="D158" s="63"/>
      <c r="E158" s="66"/>
      <c r="F158" s="65"/>
      <c r="G158" s="58"/>
      <c r="I158" s="40"/>
      <c r="J158" s="56"/>
      <c r="L158" s="41"/>
      <c r="M158" s="55"/>
      <c r="O158" s="40"/>
      <c r="P158" s="98"/>
      <c r="R158" s="54"/>
      <c r="S158" s="103"/>
      <c r="T158" s="93"/>
    </row>
    <row r="159" spans="2:22" s="284" customFormat="1" ht="30" customHeight="1" thickBot="1">
      <c r="B159" s="260" t="s">
        <v>199</v>
      </c>
      <c r="C159" s="261"/>
      <c r="D159" s="261"/>
      <c r="E159" s="261"/>
      <c r="F159" s="286"/>
      <c r="G159" s="68">
        <f>SUM(G160:G163)</f>
        <v>113378016.43999998</v>
      </c>
      <c r="H159" s="279"/>
      <c r="I159" s="384"/>
      <c r="J159" s="118">
        <f>SUM(J160:J163)</f>
        <v>102559543.99999997</v>
      </c>
      <c r="L159" s="480"/>
      <c r="M159" s="481">
        <f>SUM(M160:M163)</f>
        <v>0</v>
      </c>
      <c r="O159" s="263"/>
      <c r="P159" s="269">
        <f>SUM(P160:P163)</f>
        <v>0</v>
      </c>
      <c r="R159" s="191"/>
      <c r="S159" s="269">
        <f>SUM(S160:S163)</f>
        <v>0</v>
      </c>
      <c r="T159" s="264"/>
      <c r="V159" s="495">
        <f>+S159-J159</f>
        <v>-102559543.99999997</v>
      </c>
    </row>
    <row r="160" spans="2:22" s="284" customFormat="1" ht="55.5" customHeight="1">
      <c r="B160" s="265">
        <v>10.1</v>
      </c>
      <c r="C160" s="171" t="s">
        <v>200</v>
      </c>
      <c r="D160" s="169" t="s">
        <v>101</v>
      </c>
      <c r="E160" s="215">
        <v>15784.179999999997</v>
      </c>
      <c r="F160" s="216">
        <v>5346</v>
      </c>
      <c r="G160" s="95">
        <f>+E160*F160</f>
        <v>84382226.279999986</v>
      </c>
      <c r="I160" s="371">
        <v>12089.999999999996</v>
      </c>
      <c r="J160" s="95">
        <f>+I160*F160</f>
        <v>64633139.999999978</v>
      </c>
      <c r="L160" s="254"/>
      <c r="M160" s="95">
        <f>+(L160)*F160</f>
        <v>0</v>
      </c>
      <c r="O160" s="244">
        <v>0</v>
      </c>
      <c r="P160" s="219">
        <f>+O160*F160</f>
        <v>0</v>
      </c>
      <c r="R160" s="244">
        <f>+O160+L160</f>
        <v>0</v>
      </c>
      <c r="S160" s="223">
        <f>+R160*F160</f>
        <v>0</v>
      </c>
      <c r="T160" s="246">
        <f>+S160/J160</f>
        <v>0</v>
      </c>
      <c r="V160" s="492"/>
    </row>
    <row r="161" spans="2:22" s="284" customFormat="1" ht="63" customHeight="1">
      <c r="B161" s="100">
        <v>10.199999999999999</v>
      </c>
      <c r="C161" s="165" t="s">
        <v>201</v>
      </c>
      <c r="D161" s="163" t="s">
        <v>101</v>
      </c>
      <c r="E161" s="228">
        <v>7827.9199999999983</v>
      </c>
      <c r="F161" s="222">
        <v>2673</v>
      </c>
      <c r="G161" s="96">
        <f>+E161*F161</f>
        <v>20924030.159999996</v>
      </c>
      <c r="I161" s="374">
        <v>1999.9999999999982</v>
      </c>
      <c r="J161" s="96">
        <f>+I161*F161</f>
        <v>5345999.9999999953</v>
      </c>
      <c r="L161" s="340"/>
      <c r="M161" s="96">
        <f t="shared" ref="M161:M163" si="57">+(L161)*F161</f>
        <v>0</v>
      </c>
      <c r="O161" s="218">
        <v>0</v>
      </c>
      <c r="P161" s="219">
        <f>+O161*F161</f>
        <v>0</v>
      </c>
      <c r="R161" s="218">
        <f>+O161+L161</f>
        <v>0</v>
      </c>
      <c r="S161" s="223">
        <f>+R161*F161</f>
        <v>0</v>
      </c>
      <c r="T161" s="203">
        <f>+S161/J161</f>
        <v>0</v>
      </c>
      <c r="V161" s="492"/>
    </row>
    <row r="162" spans="2:22" s="284" customFormat="1" ht="48" customHeight="1">
      <c r="B162" s="100">
        <v>10.3</v>
      </c>
      <c r="C162" s="165" t="s">
        <v>202</v>
      </c>
      <c r="D162" s="163" t="s">
        <v>185</v>
      </c>
      <c r="E162" s="228">
        <v>20</v>
      </c>
      <c r="F162" s="222">
        <v>267208</v>
      </c>
      <c r="G162" s="96">
        <f>+E162*F162</f>
        <v>5344160</v>
      </c>
      <c r="I162" s="374">
        <v>55</v>
      </c>
      <c r="J162" s="96">
        <f t="shared" ref="J162:J163" si="58">+I162*F162</f>
        <v>14696440</v>
      </c>
      <c r="L162" s="340"/>
      <c r="M162" s="96">
        <f t="shared" si="57"/>
        <v>0</v>
      </c>
      <c r="O162" s="218">
        <v>0</v>
      </c>
      <c r="P162" s="219">
        <f>+O162*F162</f>
        <v>0</v>
      </c>
      <c r="R162" s="218">
        <f>+O162+L162</f>
        <v>0</v>
      </c>
      <c r="S162" s="223">
        <f>+R162*F162</f>
        <v>0</v>
      </c>
      <c r="T162" s="203">
        <f>+S162/J162</f>
        <v>0</v>
      </c>
      <c r="V162" s="492"/>
    </row>
    <row r="163" spans="2:22" s="284" customFormat="1" ht="72" customHeight="1" thickBot="1">
      <c r="B163" s="204">
        <v>10.4</v>
      </c>
      <c r="C163" s="195" t="s">
        <v>203</v>
      </c>
      <c r="D163" s="250" t="s">
        <v>185</v>
      </c>
      <c r="E163" s="235">
        <v>300</v>
      </c>
      <c r="F163" s="206">
        <v>9092</v>
      </c>
      <c r="G163" s="97">
        <f>+E163*F163</f>
        <v>2727600</v>
      </c>
      <c r="I163" s="375">
        <v>1967</v>
      </c>
      <c r="J163" s="97">
        <f t="shared" si="58"/>
        <v>17883964</v>
      </c>
      <c r="L163" s="343"/>
      <c r="M163" s="97">
        <f t="shared" si="57"/>
        <v>0</v>
      </c>
      <c r="O163" s="237">
        <v>0</v>
      </c>
      <c r="P163" s="211">
        <f>+O163*F163</f>
        <v>0</v>
      </c>
      <c r="R163" s="237">
        <f>+O163+L163</f>
        <v>0</v>
      </c>
      <c r="S163" s="238">
        <f>+R163*F163</f>
        <v>0</v>
      </c>
      <c r="T163" s="213">
        <f>+S163/J163</f>
        <v>0</v>
      </c>
      <c r="V163" s="492"/>
    </row>
    <row r="164" spans="2:22" ht="12" customHeight="1">
      <c r="B164" s="111"/>
      <c r="C164" s="110"/>
      <c r="D164" s="111"/>
      <c r="E164" s="30"/>
      <c r="F164" s="112"/>
      <c r="G164" s="113"/>
      <c r="I164" s="115"/>
      <c r="J164" s="116"/>
      <c r="L164" s="41"/>
      <c r="M164" s="55"/>
      <c r="O164" s="117"/>
      <c r="P164" s="88"/>
      <c r="R164" s="117"/>
      <c r="S164" s="108"/>
      <c r="T164" s="53"/>
    </row>
    <row r="165" spans="2:22" ht="5.45" customHeight="1" thickBot="1">
      <c r="C165" s="74"/>
      <c r="D165" s="57"/>
      <c r="E165" s="151"/>
      <c r="G165" s="58"/>
      <c r="I165" s="40"/>
      <c r="J165" s="56"/>
      <c r="L165" s="41"/>
      <c r="M165" s="55"/>
      <c r="O165" s="86"/>
      <c r="P165" s="107"/>
      <c r="R165" s="54"/>
      <c r="S165" s="103"/>
      <c r="T165" s="93"/>
    </row>
    <row r="166" spans="2:22" s="284" customFormat="1" ht="40.15" customHeight="1" thickBot="1">
      <c r="B166" s="766" t="s">
        <v>204</v>
      </c>
      <c r="C166" s="767"/>
      <c r="D166" s="767"/>
      <c r="E166" s="767"/>
      <c r="F166" s="768"/>
      <c r="G166" s="52">
        <f>+G167+G229+G233</f>
        <v>4157425282.2554998</v>
      </c>
      <c r="I166" s="407"/>
      <c r="J166" s="52">
        <f>+J167+J229+J233</f>
        <v>3713754523.3755002</v>
      </c>
      <c r="L166" s="455"/>
      <c r="M166" s="102">
        <f>+M167+M229+M233</f>
        <v>8779470</v>
      </c>
      <c r="O166" s="263"/>
      <c r="P166" s="405">
        <f>+P167+P229+P233</f>
        <v>2996323216.8900194</v>
      </c>
      <c r="R166" s="191"/>
      <c r="S166" s="405">
        <f>+S167+S229+S233</f>
        <v>3005102686.8900194</v>
      </c>
      <c r="T166" s="264">
        <f>+S166/J166</f>
        <v>0.8091818314794339</v>
      </c>
      <c r="V166" s="492"/>
    </row>
    <row r="167" spans="2:22" s="284" customFormat="1" ht="40.15" customHeight="1" thickBot="1">
      <c r="B167" s="739" t="s">
        <v>205</v>
      </c>
      <c r="C167" s="740"/>
      <c r="D167" s="740"/>
      <c r="E167" s="740"/>
      <c r="F167" s="741"/>
      <c r="G167" s="52">
        <f>+G168+G188</f>
        <v>2577857400.75</v>
      </c>
      <c r="I167" s="408"/>
      <c r="J167" s="52">
        <f>+J168+J188</f>
        <v>1952346563.2800002</v>
      </c>
      <c r="L167" s="456"/>
      <c r="M167" s="288">
        <f>+M168+M188</f>
        <v>8779470</v>
      </c>
      <c r="O167" s="322"/>
      <c r="P167" s="405">
        <f>+P168+P188</f>
        <v>1443537991.53</v>
      </c>
      <c r="R167" s="323"/>
      <c r="S167" s="405">
        <f>+S168+S188</f>
        <v>1452317461.53</v>
      </c>
      <c r="T167" s="289">
        <f>+S167/J167</f>
        <v>0.74388302202354051</v>
      </c>
      <c r="V167" s="492"/>
    </row>
    <row r="168" spans="2:22" s="284" customFormat="1" ht="40.15" customHeight="1" thickBot="1">
      <c r="B168" s="742" t="s">
        <v>206</v>
      </c>
      <c r="C168" s="743"/>
      <c r="D168" s="743"/>
      <c r="E168" s="743"/>
      <c r="F168" s="744"/>
      <c r="G168" s="68">
        <f>SUM(G169:G185)</f>
        <v>1085422663.1299999</v>
      </c>
      <c r="I168" s="409"/>
      <c r="J168" s="52">
        <f>SUM(J169:J185)</f>
        <v>938388294.25999999</v>
      </c>
      <c r="L168" s="457"/>
      <c r="M168" s="288">
        <f>SUM(M169:M185)</f>
        <v>0</v>
      </c>
      <c r="O168" s="290"/>
      <c r="P168" s="405">
        <f>SUM(P169:P185)</f>
        <v>929629239.08999991</v>
      </c>
      <c r="R168" s="192"/>
      <c r="S168" s="405">
        <f>SUM(S169:S185)</f>
        <v>929629239.08999991</v>
      </c>
      <c r="T168" s="264">
        <f>+S168/J168</f>
        <v>0.99066585205337909</v>
      </c>
      <c r="V168" s="495">
        <f>+S168-J168</f>
        <v>-8759055.1700000763</v>
      </c>
    </row>
    <row r="169" spans="2:22" s="284" customFormat="1" ht="60" customHeight="1">
      <c r="B169" s="265">
        <v>11.1</v>
      </c>
      <c r="C169" s="171" t="s">
        <v>151</v>
      </c>
      <c r="D169" s="169" t="s">
        <v>4</v>
      </c>
      <c r="E169" s="215">
        <f>2132.85-306</f>
        <v>1826.85</v>
      </c>
      <c r="F169" s="216">
        <v>16405</v>
      </c>
      <c r="G169" s="95">
        <f t="shared" ref="G169:G185" si="59">+E169*F169</f>
        <v>29969474.25</v>
      </c>
      <c r="I169" s="371">
        <v>2100</v>
      </c>
      <c r="J169" s="95">
        <f>+I169*F169</f>
        <v>34450500</v>
      </c>
      <c r="L169" s="254"/>
      <c r="M169" s="242">
        <f t="shared" ref="M169:M185" si="60">+(L169)*F169</f>
        <v>0</v>
      </c>
      <c r="O169" s="244">
        <v>1750.12</v>
      </c>
      <c r="P169" s="199">
        <f t="shared" ref="P169:P185" si="61">+O169*F169</f>
        <v>28710718.599999998</v>
      </c>
      <c r="R169" s="244">
        <f>+L169+O169</f>
        <v>1750.12</v>
      </c>
      <c r="S169" s="216">
        <f t="shared" ref="S169:S185" si="62">+R169*F169</f>
        <v>28710718.599999998</v>
      </c>
      <c r="T169" s="246">
        <f>+S169/J169</f>
        <v>0.83339047619047613</v>
      </c>
      <c r="V169" s="492"/>
    </row>
    <row r="170" spans="2:22" s="284" customFormat="1" ht="60" customHeight="1">
      <c r="B170" s="100">
        <v>11.2</v>
      </c>
      <c r="C170" s="165" t="s">
        <v>152</v>
      </c>
      <c r="D170" s="163" t="s">
        <v>153</v>
      </c>
      <c r="E170" s="228">
        <f>+E169*6</f>
        <v>10961.099999999999</v>
      </c>
      <c r="F170" s="222">
        <v>1569</v>
      </c>
      <c r="G170" s="96">
        <f t="shared" si="59"/>
        <v>17197965.899999999</v>
      </c>
      <c r="I170" s="374">
        <v>11549.999999999998</v>
      </c>
      <c r="J170" s="96">
        <f>+I170*F170</f>
        <v>18121949.999999996</v>
      </c>
      <c r="L170" s="330"/>
      <c r="M170" s="217">
        <f t="shared" si="60"/>
        <v>0</v>
      </c>
      <c r="O170" s="218">
        <v>9625.67</v>
      </c>
      <c r="P170" s="200">
        <f t="shared" si="61"/>
        <v>15102676.23</v>
      </c>
      <c r="R170" s="218">
        <f>+L170+O170</f>
        <v>9625.67</v>
      </c>
      <c r="S170" s="202">
        <f t="shared" si="62"/>
        <v>15102676.23</v>
      </c>
      <c r="T170" s="203">
        <f>+S170/J170</f>
        <v>0.83339134199134224</v>
      </c>
      <c r="V170" s="492"/>
    </row>
    <row r="171" spans="2:22" s="284" customFormat="1" ht="60" customHeight="1">
      <c r="B171" s="100">
        <v>11.3</v>
      </c>
      <c r="C171" s="165" t="s">
        <v>207</v>
      </c>
      <c r="D171" s="163" t="s">
        <v>4</v>
      </c>
      <c r="E171" s="228">
        <f>1731.66-251</f>
        <v>1480.66</v>
      </c>
      <c r="F171" s="222">
        <v>76769</v>
      </c>
      <c r="G171" s="96">
        <f t="shared" si="59"/>
        <v>113668787.54000001</v>
      </c>
      <c r="I171" s="374">
        <v>400</v>
      </c>
      <c r="J171" s="96">
        <f t="shared" ref="J171:J185" si="63">+I171*F171</f>
        <v>30707600</v>
      </c>
      <c r="L171" s="330"/>
      <c r="M171" s="200">
        <f t="shared" si="60"/>
        <v>0</v>
      </c>
      <c r="O171" s="218">
        <v>400</v>
      </c>
      <c r="P171" s="200">
        <f t="shared" si="61"/>
        <v>30707600</v>
      </c>
      <c r="R171" s="218">
        <f t="shared" ref="R171:R184" si="64">+L171+O171</f>
        <v>400</v>
      </c>
      <c r="S171" s="202">
        <f t="shared" si="62"/>
        <v>30707600</v>
      </c>
      <c r="T171" s="203">
        <f t="shared" ref="T171:T184" si="65">+S171/J171</f>
        <v>1</v>
      </c>
      <c r="V171" s="492"/>
    </row>
    <row r="172" spans="2:22" s="284" customFormat="1" ht="60" customHeight="1">
      <c r="B172" s="100">
        <v>11.4</v>
      </c>
      <c r="C172" s="165" t="s">
        <v>208</v>
      </c>
      <c r="D172" s="163" t="s">
        <v>101</v>
      </c>
      <c r="E172" s="228">
        <v>206.23</v>
      </c>
      <c r="F172" s="222">
        <v>1376866</v>
      </c>
      <c r="G172" s="96">
        <f t="shared" si="59"/>
        <v>283951075.18000001</v>
      </c>
      <c r="I172" s="374">
        <v>170</v>
      </c>
      <c r="J172" s="96">
        <f t="shared" si="63"/>
        <v>234067220</v>
      </c>
      <c r="L172" s="330"/>
      <c r="M172" s="217">
        <f t="shared" si="60"/>
        <v>0</v>
      </c>
      <c r="O172" s="218">
        <v>170</v>
      </c>
      <c r="P172" s="200">
        <f t="shared" si="61"/>
        <v>234067220</v>
      </c>
      <c r="R172" s="218">
        <f t="shared" si="64"/>
        <v>170</v>
      </c>
      <c r="S172" s="202">
        <f t="shared" si="62"/>
        <v>234067220</v>
      </c>
      <c r="T172" s="203">
        <f t="shared" si="65"/>
        <v>1</v>
      </c>
      <c r="V172" s="492"/>
    </row>
    <row r="173" spans="2:22" s="284" customFormat="1" ht="60" customHeight="1">
      <c r="B173" s="100">
        <v>11.5</v>
      </c>
      <c r="C173" s="165" t="s">
        <v>209</v>
      </c>
      <c r="D173" s="163" t="s">
        <v>101</v>
      </c>
      <c r="E173" s="228">
        <f>662.43-162.69</f>
        <v>499.73999999999995</v>
      </c>
      <c r="F173" s="222">
        <v>918949</v>
      </c>
      <c r="G173" s="96">
        <f t="shared" si="59"/>
        <v>459235573.25999993</v>
      </c>
      <c r="I173" s="374">
        <v>499.73999999999995</v>
      </c>
      <c r="J173" s="96">
        <f t="shared" si="63"/>
        <v>459235573.25999993</v>
      </c>
      <c r="L173" s="328"/>
      <c r="M173" s="291">
        <f t="shared" si="60"/>
        <v>0</v>
      </c>
      <c r="O173" s="218">
        <v>499.74</v>
      </c>
      <c r="P173" s="200">
        <f t="shared" si="61"/>
        <v>459235573.25999999</v>
      </c>
      <c r="R173" s="218">
        <f t="shared" si="64"/>
        <v>499.74</v>
      </c>
      <c r="S173" s="202">
        <f t="shared" si="62"/>
        <v>459235573.25999999</v>
      </c>
      <c r="T173" s="203">
        <f t="shared" si="65"/>
        <v>1.0000000000000002</v>
      </c>
      <c r="V173" s="492"/>
    </row>
    <row r="174" spans="2:22" s="284" customFormat="1" ht="60" customHeight="1">
      <c r="B174" s="100">
        <v>11.6</v>
      </c>
      <c r="C174" s="165" t="s">
        <v>210</v>
      </c>
      <c r="D174" s="163" t="s">
        <v>101</v>
      </c>
      <c r="E174" s="228">
        <v>20</v>
      </c>
      <c r="F174" s="222">
        <v>585693</v>
      </c>
      <c r="G174" s="96">
        <f t="shared" si="59"/>
        <v>11713860</v>
      </c>
      <c r="I174" s="374">
        <v>20</v>
      </c>
      <c r="J174" s="96">
        <f t="shared" si="63"/>
        <v>11713860</v>
      </c>
      <c r="L174" s="330"/>
      <c r="M174" s="217">
        <f t="shared" si="60"/>
        <v>0</v>
      </c>
      <c r="O174" s="218">
        <v>20</v>
      </c>
      <c r="P174" s="200">
        <f t="shared" si="61"/>
        <v>11713860</v>
      </c>
      <c r="R174" s="218">
        <f t="shared" si="64"/>
        <v>20</v>
      </c>
      <c r="S174" s="202">
        <f t="shared" si="62"/>
        <v>11713860</v>
      </c>
      <c r="T174" s="203">
        <f t="shared" si="65"/>
        <v>1</v>
      </c>
      <c r="V174" s="492"/>
    </row>
    <row r="175" spans="2:22" s="284" customFormat="1" ht="60" customHeight="1">
      <c r="B175" s="100">
        <v>11.7</v>
      </c>
      <c r="C175" s="165" t="s">
        <v>211</v>
      </c>
      <c r="D175" s="163" t="s">
        <v>101</v>
      </c>
      <c r="E175" s="228">
        <v>5</v>
      </c>
      <c r="F175" s="222">
        <v>116272</v>
      </c>
      <c r="G175" s="96">
        <f t="shared" si="59"/>
        <v>581360</v>
      </c>
      <c r="I175" s="374">
        <v>5</v>
      </c>
      <c r="J175" s="96">
        <f t="shared" si="63"/>
        <v>581360</v>
      </c>
      <c r="L175" s="330"/>
      <c r="M175" s="217">
        <f t="shared" si="60"/>
        <v>0</v>
      </c>
      <c r="O175" s="218">
        <v>5</v>
      </c>
      <c r="P175" s="200">
        <f t="shared" si="61"/>
        <v>581360</v>
      </c>
      <c r="R175" s="218">
        <f t="shared" si="64"/>
        <v>5</v>
      </c>
      <c r="S175" s="202">
        <f t="shared" si="62"/>
        <v>581360</v>
      </c>
      <c r="T175" s="203">
        <f t="shared" si="65"/>
        <v>1</v>
      </c>
      <c r="V175" s="492"/>
    </row>
    <row r="176" spans="2:22" s="284" customFormat="1" ht="60" customHeight="1">
      <c r="B176" s="100">
        <v>11.8</v>
      </c>
      <c r="C176" s="165" t="s">
        <v>212</v>
      </c>
      <c r="D176" s="163" t="s">
        <v>101</v>
      </c>
      <c r="E176" s="228">
        <v>15</v>
      </c>
      <c r="F176" s="222">
        <v>66125</v>
      </c>
      <c r="G176" s="96">
        <f t="shared" si="59"/>
        <v>991875</v>
      </c>
      <c r="I176" s="374">
        <v>15</v>
      </c>
      <c r="J176" s="96">
        <f t="shared" si="63"/>
        <v>991875</v>
      </c>
      <c r="L176" s="330"/>
      <c r="M176" s="217">
        <f t="shared" si="60"/>
        <v>0</v>
      </c>
      <c r="O176" s="218">
        <v>15</v>
      </c>
      <c r="P176" s="200">
        <f t="shared" si="61"/>
        <v>991875</v>
      </c>
      <c r="R176" s="218">
        <f t="shared" si="64"/>
        <v>15</v>
      </c>
      <c r="S176" s="202">
        <f t="shared" si="62"/>
        <v>991875</v>
      </c>
      <c r="T176" s="203">
        <f t="shared" si="65"/>
        <v>1</v>
      </c>
      <c r="V176" s="492"/>
    </row>
    <row r="177" spans="2:22" s="284" customFormat="1" ht="60" customHeight="1">
      <c r="B177" s="100">
        <v>11.9</v>
      </c>
      <c r="C177" s="165" t="s">
        <v>213</v>
      </c>
      <c r="D177" s="163" t="s">
        <v>144</v>
      </c>
      <c r="E177" s="228">
        <v>1</v>
      </c>
      <c r="F177" s="222">
        <v>10332064</v>
      </c>
      <c r="G177" s="96">
        <f t="shared" si="59"/>
        <v>10332064</v>
      </c>
      <c r="I177" s="374">
        <v>1</v>
      </c>
      <c r="J177" s="96">
        <f t="shared" si="63"/>
        <v>10332064</v>
      </c>
      <c r="L177" s="330"/>
      <c r="M177" s="217">
        <f t="shared" si="60"/>
        <v>0</v>
      </c>
      <c r="O177" s="218">
        <v>1</v>
      </c>
      <c r="P177" s="200">
        <f t="shared" si="61"/>
        <v>10332064</v>
      </c>
      <c r="R177" s="218">
        <f t="shared" si="64"/>
        <v>1</v>
      </c>
      <c r="S177" s="202">
        <f t="shared" si="62"/>
        <v>10332064</v>
      </c>
      <c r="T177" s="203">
        <f t="shared" si="65"/>
        <v>1</v>
      </c>
      <c r="V177" s="492"/>
    </row>
    <row r="178" spans="2:22" s="284" customFormat="1" ht="60" customHeight="1">
      <c r="B178" s="282">
        <v>11.1</v>
      </c>
      <c r="C178" s="165" t="s">
        <v>214</v>
      </c>
      <c r="D178" s="163" t="s">
        <v>144</v>
      </c>
      <c r="E178" s="228">
        <v>1</v>
      </c>
      <c r="F178" s="222">
        <v>11049110</v>
      </c>
      <c r="G178" s="96">
        <f t="shared" si="59"/>
        <v>11049110</v>
      </c>
      <c r="I178" s="374">
        <v>0</v>
      </c>
      <c r="J178" s="96">
        <f t="shared" si="63"/>
        <v>0</v>
      </c>
      <c r="L178" s="330"/>
      <c r="M178" s="217">
        <f t="shared" si="60"/>
        <v>0</v>
      </c>
      <c r="O178" s="218">
        <v>0</v>
      </c>
      <c r="P178" s="200">
        <f t="shared" si="61"/>
        <v>0</v>
      </c>
      <c r="R178" s="218">
        <f t="shared" si="64"/>
        <v>0</v>
      </c>
      <c r="S178" s="202">
        <f t="shared" si="62"/>
        <v>0</v>
      </c>
      <c r="T178" s="203">
        <v>0</v>
      </c>
      <c r="V178" s="492"/>
    </row>
    <row r="179" spans="2:22" s="284" customFormat="1" ht="60" customHeight="1">
      <c r="B179" s="100">
        <v>11.11</v>
      </c>
      <c r="C179" s="165" t="s">
        <v>215</v>
      </c>
      <c r="D179" s="163" t="s">
        <v>144</v>
      </c>
      <c r="E179" s="228">
        <v>0</v>
      </c>
      <c r="F179" s="222">
        <v>7543846</v>
      </c>
      <c r="G179" s="96">
        <f t="shared" si="59"/>
        <v>0</v>
      </c>
      <c r="I179" s="374">
        <v>0</v>
      </c>
      <c r="J179" s="96">
        <f t="shared" si="63"/>
        <v>0</v>
      </c>
      <c r="L179" s="330"/>
      <c r="M179" s="217">
        <f t="shared" si="60"/>
        <v>0</v>
      </c>
      <c r="O179" s="218">
        <v>0</v>
      </c>
      <c r="P179" s="200">
        <f t="shared" si="61"/>
        <v>0</v>
      </c>
      <c r="R179" s="218">
        <f t="shared" si="64"/>
        <v>0</v>
      </c>
      <c r="S179" s="202">
        <f t="shared" si="62"/>
        <v>0</v>
      </c>
      <c r="T179" s="203">
        <v>0</v>
      </c>
      <c r="V179" s="492"/>
    </row>
    <row r="180" spans="2:22" s="284" customFormat="1" ht="60" customHeight="1">
      <c r="B180" s="100">
        <v>11.12</v>
      </c>
      <c r="C180" s="165" t="s">
        <v>216</v>
      </c>
      <c r="D180" s="163" t="s">
        <v>144</v>
      </c>
      <c r="E180" s="228">
        <v>2</v>
      </c>
      <c r="F180" s="222">
        <v>6394972</v>
      </c>
      <c r="G180" s="96">
        <f t="shared" si="59"/>
        <v>12789944</v>
      </c>
      <c r="I180" s="374">
        <v>0</v>
      </c>
      <c r="J180" s="96">
        <f t="shared" si="63"/>
        <v>0</v>
      </c>
      <c r="L180" s="330"/>
      <c r="M180" s="217">
        <f t="shared" si="60"/>
        <v>0</v>
      </c>
      <c r="O180" s="218">
        <v>0</v>
      </c>
      <c r="P180" s="200">
        <f t="shared" si="61"/>
        <v>0</v>
      </c>
      <c r="R180" s="218">
        <f t="shared" si="64"/>
        <v>0</v>
      </c>
      <c r="S180" s="202">
        <f t="shared" si="62"/>
        <v>0</v>
      </c>
      <c r="T180" s="203">
        <v>0</v>
      </c>
      <c r="V180" s="492"/>
    </row>
    <row r="181" spans="2:22" s="284" customFormat="1" ht="60" customHeight="1">
      <c r="B181" s="100">
        <v>11.13</v>
      </c>
      <c r="C181" s="165" t="s">
        <v>217</v>
      </c>
      <c r="D181" s="163" t="s">
        <v>144</v>
      </c>
      <c r="E181" s="228">
        <v>2</v>
      </c>
      <c r="F181" s="222">
        <v>63537197</v>
      </c>
      <c r="G181" s="96">
        <f t="shared" si="59"/>
        <v>127074394</v>
      </c>
      <c r="I181" s="374">
        <v>2</v>
      </c>
      <c r="J181" s="96">
        <f t="shared" si="63"/>
        <v>127074394</v>
      </c>
      <c r="L181" s="330"/>
      <c r="M181" s="200">
        <f t="shared" si="60"/>
        <v>0</v>
      </c>
      <c r="O181" s="218">
        <v>2</v>
      </c>
      <c r="P181" s="200">
        <f t="shared" si="61"/>
        <v>127074394</v>
      </c>
      <c r="R181" s="218">
        <f t="shared" si="64"/>
        <v>2</v>
      </c>
      <c r="S181" s="202">
        <f t="shared" si="62"/>
        <v>127074394</v>
      </c>
      <c r="T181" s="203">
        <f t="shared" si="65"/>
        <v>1</v>
      </c>
      <c r="V181" s="492"/>
    </row>
    <row r="182" spans="2:22" s="284" customFormat="1" ht="60" customHeight="1">
      <c r="B182" s="100">
        <v>11.14</v>
      </c>
      <c r="C182" s="165" t="s">
        <v>218</v>
      </c>
      <c r="D182" s="163" t="s">
        <v>144</v>
      </c>
      <c r="E182" s="228">
        <v>0</v>
      </c>
      <c r="F182" s="222">
        <v>34934844</v>
      </c>
      <c r="G182" s="96">
        <f t="shared" si="59"/>
        <v>0</v>
      </c>
      <c r="I182" s="374">
        <v>0</v>
      </c>
      <c r="J182" s="96">
        <f t="shared" si="63"/>
        <v>0</v>
      </c>
      <c r="L182" s="330"/>
      <c r="M182" s="217">
        <f t="shared" si="60"/>
        <v>0</v>
      </c>
      <c r="O182" s="218">
        <v>0</v>
      </c>
      <c r="P182" s="200">
        <f t="shared" si="61"/>
        <v>0</v>
      </c>
      <c r="R182" s="218">
        <f t="shared" si="64"/>
        <v>0</v>
      </c>
      <c r="S182" s="202">
        <f t="shared" si="62"/>
        <v>0</v>
      </c>
      <c r="T182" s="203">
        <v>0</v>
      </c>
      <c r="V182" s="492"/>
    </row>
    <row r="183" spans="2:22" s="284" customFormat="1" ht="60" customHeight="1">
      <c r="B183" s="100">
        <v>11.15</v>
      </c>
      <c r="C183" s="165" t="s">
        <v>219</v>
      </c>
      <c r="D183" s="163" t="s">
        <v>144</v>
      </c>
      <c r="E183" s="228">
        <v>1</v>
      </c>
      <c r="F183" s="222">
        <v>2622462</v>
      </c>
      <c r="G183" s="96">
        <f t="shared" si="59"/>
        <v>2622462</v>
      </c>
      <c r="I183" s="374">
        <v>1</v>
      </c>
      <c r="J183" s="96">
        <f t="shared" si="63"/>
        <v>2622462</v>
      </c>
      <c r="L183" s="330"/>
      <c r="M183" s="217">
        <f t="shared" si="60"/>
        <v>0</v>
      </c>
      <c r="O183" s="218">
        <v>1</v>
      </c>
      <c r="P183" s="200">
        <f t="shared" si="61"/>
        <v>2622462</v>
      </c>
      <c r="R183" s="218">
        <f t="shared" si="64"/>
        <v>1</v>
      </c>
      <c r="S183" s="202">
        <f t="shared" si="62"/>
        <v>2622462</v>
      </c>
      <c r="T183" s="203">
        <f t="shared" si="65"/>
        <v>1</v>
      </c>
      <c r="V183" s="492"/>
    </row>
    <row r="184" spans="2:22" s="284" customFormat="1" ht="60" customHeight="1">
      <c r="B184" s="100">
        <v>11.16</v>
      </c>
      <c r="C184" s="165" t="s">
        <v>220</v>
      </c>
      <c r="D184" s="163" t="s">
        <v>144</v>
      </c>
      <c r="E184" s="228">
        <v>1</v>
      </c>
      <c r="F184" s="222">
        <v>4244718</v>
      </c>
      <c r="G184" s="96">
        <f t="shared" si="59"/>
        <v>4244718</v>
      </c>
      <c r="I184" s="374">
        <v>2</v>
      </c>
      <c r="J184" s="96">
        <f t="shared" si="63"/>
        <v>8489436</v>
      </c>
      <c r="L184" s="450"/>
      <c r="M184" s="200">
        <f t="shared" si="60"/>
        <v>0</v>
      </c>
      <c r="O184" s="218">
        <v>2</v>
      </c>
      <c r="P184" s="200">
        <f t="shared" si="61"/>
        <v>8489436</v>
      </c>
      <c r="R184" s="218">
        <f t="shared" si="64"/>
        <v>2</v>
      </c>
      <c r="S184" s="202">
        <f t="shared" si="62"/>
        <v>8489436</v>
      </c>
      <c r="T184" s="203">
        <f t="shared" si="65"/>
        <v>1</v>
      </c>
      <c r="V184" s="492"/>
    </row>
    <row r="185" spans="2:22" s="284" customFormat="1" ht="60" customHeight="1" thickBot="1">
      <c r="B185" s="204">
        <v>11.17</v>
      </c>
      <c r="C185" s="195" t="s">
        <v>221</v>
      </c>
      <c r="D185" s="250" t="s">
        <v>144</v>
      </c>
      <c r="E185" s="235">
        <v>0</v>
      </c>
      <c r="F185" s="206">
        <v>9370023</v>
      </c>
      <c r="G185" s="97">
        <f t="shared" si="59"/>
        <v>0</v>
      </c>
      <c r="I185" s="375">
        <v>0</v>
      </c>
      <c r="J185" s="97">
        <f t="shared" si="63"/>
        <v>0</v>
      </c>
      <c r="L185" s="428"/>
      <c r="M185" s="236">
        <f t="shared" si="60"/>
        <v>0</v>
      </c>
      <c r="O185" s="237">
        <v>0</v>
      </c>
      <c r="P185" s="208">
        <f t="shared" si="61"/>
        <v>0</v>
      </c>
      <c r="R185" s="237">
        <f>+L185+O185</f>
        <v>0</v>
      </c>
      <c r="S185" s="259">
        <f t="shared" si="62"/>
        <v>0</v>
      </c>
      <c r="T185" s="213">
        <v>0</v>
      </c>
      <c r="V185" s="492"/>
    </row>
    <row r="186" spans="2:22" s="284" customFormat="1" ht="7.15" customHeight="1">
      <c r="D186" s="292"/>
      <c r="G186" s="293"/>
      <c r="J186" s="294"/>
      <c r="L186" s="458"/>
      <c r="M186" s="295"/>
      <c r="O186" s="296"/>
      <c r="P186" s="297"/>
      <c r="R186" s="298"/>
      <c r="S186" s="299"/>
      <c r="T186" s="300"/>
      <c r="V186" s="492"/>
    </row>
    <row r="187" spans="2:22" s="284" customFormat="1" ht="5.45" customHeight="1" thickBot="1">
      <c r="D187" s="292"/>
      <c r="E187" s="301"/>
      <c r="G187" s="293"/>
      <c r="J187" s="294"/>
      <c r="L187" s="458"/>
      <c r="M187" s="295"/>
      <c r="O187" s="301"/>
      <c r="P187" s="302"/>
      <c r="R187" s="298"/>
      <c r="S187" s="303"/>
      <c r="T187" s="300"/>
      <c r="V187" s="492"/>
    </row>
    <row r="188" spans="2:22" s="284" customFormat="1" ht="40.15" customHeight="1" thickBot="1">
      <c r="B188" s="745" t="s">
        <v>222</v>
      </c>
      <c r="C188" s="746"/>
      <c r="D188" s="746"/>
      <c r="E188" s="746"/>
      <c r="F188" s="747"/>
      <c r="G188" s="68">
        <f>SUM(G189:G227)</f>
        <v>1492434737.6199999</v>
      </c>
      <c r="I188" s="397"/>
      <c r="J188" s="52">
        <f>SUM(J189:J227)</f>
        <v>1013958269.0200001</v>
      </c>
      <c r="L188" s="449"/>
      <c r="M188" s="288">
        <f>SUM(M189:M227)</f>
        <v>8779470</v>
      </c>
      <c r="O188" s="263"/>
      <c r="P188" s="405">
        <f>SUM(P189:P227)</f>
        <v>513908752.44</v>
      </c>
      <c r="R188" s="191"/>
      <c r="S188" s="405">
        <f>SUM(S189:S227)</f>
        <v>522688222.44</v>
      </c>
      <c r="T188" s="264"/>
      <c r="V188" s="495">
        <f>+S188-J188</f>
        <v>-491270046.5800001</v>
      </c>
    </row>
    <row r="189" spans="2:22" s="284" customFormat="1" ht="60" customHeight="1">
      <c r="B189" s="265">
        <v>11.18</v>
      </c>
      <c r="C189" s="171" t="s">
        <v>151</v>
      </c>
      <c r="D189" s="169" t="s">
        <v>4</v>
      </c>
      <c r="E189" s="215">
        <v>1214.27</v>
      </c>
      <c r="F189" s="216">
        <v>16405</v>
      </c>
      <c r="G189" s="95">
        <f t="shared" ref="G189:G227" si="66">+E189*F189</f>
        <v>19920099.350000001</v>
      </c>
      <c r="I189" s="371">
        <v>1214.27</v>
      </c>
      <c r="J189" s="96">
        <f>+I189*F189</f>
        <v>19920099.350000001</v>
      </c>
      <c r="L189" s="254"/>
      <c r="M189" s="304">
        <f t="shared" ref="M189:M227" si="67">+(L189)*F189</f>
        <v>0</v>
      </c>
      <c r="O189" s="244">
        <v>894.81</v>
      </c>
      <c r="P189" s="199">
        <f t="shared" ref="P189:P227" si="68">+O189*F189</f>
        <v>14679358.049999999</v>
      </c>
      <c r="R189" s="244">
        <f>+L189+O189</f>
        <v>894.81</v>
      </c>
      <c r="S189" s="216">
        <f t="shared" ref="S189:S227" si="69">+R189*F189</f>
        <v>14679358.049999999</v>
      </c>
      <c r="T189" s="246">
        <f>+S189/J189</f>
        <v>0.73691188944798103</v>
      </c>
      <c r="V189" s="492"/>
    </row>
    <row r="190" spans="2:22" s="284" customFormat="1" ht="60" customHeight="1">
      <c r="B190" s="100">
        <v>11.19</v>
      </c>
      <c r="C190" s="165" t="s">
        <v>223</v>
      </c>
      <c r="D190" s="163" t="s">
        <v>101</v>
      </c>
      <c r="E190" s="228">
        <v>440</v>
      </c>
      <c r="F190" s="222">
        <v>33384</v>
      </c>
      <c r="G190" s="96">
        <f t="shared" si="66"/>
        <v>14688960</v>
      </c>
      <c r="I190" s="374">
        <v>440</v>
      </c>
      <c r="J190" s="96">
        <f>+I190*F190</f>
        <v>14688960</v>
      </c>
      <c r="L190" s="330"/>
      <c r="M190" s="217">
        <f t="shared" si="67"/>
        <v>0</v>
      </c>
      <c r="O190" s="218">
        <v>0</v>
      </c>
      <c r="P190" s="200">
        <f t="shared" si="68"/>
        <v>0</v>
      </c>
      <c r="R190" s="218">
        <f>+L190+O190</f>
        <v>0</v>
      </c>
      <c r="S190" s="202">
        <f t="shared" si="69"/>
        <v>0</v>
      </c>
      <c r="T190" s="203">
        <f>+S190/J190</f>
        <v>0</v>
      </c>
      <c r="V190" s="492"/>
    </row>
    <row r="191" spans="2:22" s="284" customFormat="1" ht="60" customHeight="1">
      <c r="B191" s="100">
        <v>11.2</v>
      </c>
      <c r="C191" s="165" t="s">
        <v>224</v>
      </c>
      <c r="D191" s="163" t="s">
        <v>101</v>
      </c>
      <c r="E191" s="228">
        <v>616</v>
      </c>
      <c r="F191" s="222">
        <v>36038</v>
      </c>
      <c r="G191" s="96">
        <f t="shared" si="66"/>
        <v>22199408</v>
      </c>
      <c r="I191" s="374">
        <v>616</v>
      </c>
      <c r="J191" s="96">
        <f t="shared" ref="J191:J226" si="70">+I191*F191</f>
        <v>22199408</v>
      </c>
      <c r="L191" s="330"/>
      <c r="M191" s="217">
        <f t="shared" si="67"/>
        <v>0</v>
      </c>
      <c r="O191" s="218">
        <v>0</v>
      </c>
      <c r="P191" s="200">
        <f t="shared" si="68"/>
        <v>0</v>
      </c>
      <c r="R191" s="218">
        <f t="shared" ref="R191:R226" si="71">+L191+O191</f>
        <v>0</v>
      </c>
      <c r="S191" s="202">
        <f t="shared" si="69"/>
        <v>0</v>
      </c>
      <c r="T191" s="203">
        <f t="shared" ref="T191:T225" si="72">+S191/J191</f>
        <v>0</v>
      </c>
      <c r="V191" s="492"/>
    </row>
    <row r="192" spans="2:22" s="284" customFormat="1" ht="60" customHeight="1">
      <c r="B192" s="100">
        <v>11.21</v>
      </c>
      <c r="C192" s="165" t="s">
        <v>225</v>
      </c>
      <c r="D192" s="163" t="s">
        <v>117</v>
      </c>
      <c r="E192" s="228">
        <v>9</v>
      </c>
      <c r="F192" s="222">
        <v>200184</v>
      </c>
      <c r="G192" s="96">
        <f t="shared" si="66"/>
        <v>1801656</v>
      </c>
      <c r="I192" s="374">
        <v>9</v>
      </c>
      <c r="J192" s="96">
        <f t="shared" si="70"/>
        <v>1801656</v>
      </c>
      <c r="L192" s="330"/>
      <c r="M192" s="217">
        <f t="shared" si="67"/>
        <v>0</v>
      </c>
      <c r="O192" s="218">
        <v>0</v>
      </c>
      <c r="P192" s="200">
        <f t="shared" si="68"/>
        <v>0</v>
      </c>
      <c r="R192" s="218">
        <f t="shared" si="71"/>
        <v>0</v>
      </c>
      <c r="S192" s="202">
        <f t="shared" si="69"/>
        <v>0</v>
      </c>
      <c r="T192" s="203">
        <f t="shared" si="72"/>
        <v>0</v>
      </c>
      <c r="V192" s="492"/>
    </row>
    <row r="193" spans="2:22" s="284" customFormat="1" ht="60" customHeight="1">
      <c r="B193" s="100">
        <v>11.22</v>
      </c>
      <c r="C193" s="165" t="s">
        <v>226</v>
      </c>
      <c r="D193" s="163" t="s">
        <v>117</v>
      </c>
      <c r="E193" s="228">
        <v>8</v>
      </c>
      <c r="F193" s="222">
        <v>246957</v>
      </c>
      <c r="G193" s="96">
        <f t="shared" si="66"/>
        <v>1975656</v>
      </c>
      <c r="I193" s="374">
        <v>8</v>
      </c>
      <c r="J193" s="96">
        <f t="shared" si="70"/>
        <v>1975656</v>
      </c>
      <c r="L193" s="330"/>
      <c r="M193" s="217">
        <f t="shared" si="67"/>
        <v>0</v>
      </c>
      <c r="O193" s="218">
        <v>0</v>
      </c>
      <c r="P193" s="200">
        <f t="shared" si="68"/>
        <v>0</v>
      </c>
      <c r="R193" s="218">
        <f t="shared" si="71"/>
        <v>0</v>
      </c>
      <c r="S193" s="202">
        <f t="shared" si="69"/>
        <v>0</v>
      </c>
      <c r="T193" s="203">
        <f t="shared" si="72"/>
        <v>0</v>
      </c>
      <c r="V193" s="492"/>
    </row>
    <row r="194" spans="2:22" s="284" customFormat="1" ht="60" customHeight="1">
      <c r="B194" s="100">
        <v>11.23</v>
      </c>
      <c r="C194" s="165" t="s">
        <v>227</v>
      </c>
      <c r="D194" s="163" t="s">
        <v>101</v>
      </c>
      <c r="E194" s="228">
        <v>556</v>
      </c>
      <c r="F194" s="222">
        <v>29137</v>
      </c>
      <c r="G194" s="96">
        <f t="shared" si="66"/>
        <v>16200172</v>
      </c>
      <c r="I194" s="374">
        <v>556</v>
      </c>
      <c r="J194" s="96">
        <f t="shared" si="70"/>
        <v>16200172</v>
      </c>
      <c r="L194" s="347"/>
      <c r="M194" s="217">
        <f t="shared" si="67"/>
        <v>0</v>
      </c>
      <c r="O194" s="218">
        <v>50</v>
      </c>
      <c r="P194" s="200">
        <f t="shared" si="68"/>
        <v>1456850</v>
      </c>
      <c r="R194" s="218">
        <f t="shared" si="71"/>
        <v>50</v>
      </c>
      <c r="S194" s="202">
        <f t="shared" si="69"/>
        <v>1456850</v>
      </c>
      <c r="T194" s="203">
        <f t="shared" si="72"/>
        <v>8.9928057553956831E-2</v>
      </c>
      <c r="V194" s="492"/>
    </row>
    <row r="195" spans="2:22" s="284" customFormat="1" ht="60" customHeight="1">
      <c r="B195" s="100">
        <v>11.24</v>
      </c>
      <c r="C195" s="165" t="s">
        <v>228</v>
      </c>
      <c r="D195" s="163" t="s">
        <v>117</v>
      </c>
      <c r="E195" s="228">
        <v>4</v>
      </c>
      <c r="F195" s="222">
        <v>623887</v>
      </c>
      <c r="G195" s="96">
        <f t="shared" si="66"/>
        <v>2495548</v>
      </c>
      <c r="I195" s="374">
        <v>5</v>
      </c>
      <c r="J195" s="96">
        <f t="shared" si="70"/>
        <v>3119435</v>
      </c>
      <c r="L195" s="347"/>
      <c r="M195" s="217">
        <f t="shared" si="67"/>
        <v>0</v>
      </c>
      <c r="O195" s="218">
        <v>4</v>
      </c>
      <c r="P195" s="200">
        <f t="shared" si="68"/>
        <v>2495548</v>
      </c>
      <c r="R195" s="218">
        <f t="shared" si="71"/>
        <v>4</v>
      </c>
      <c r="S195" s="202">
        <f t="shared" si="69"/>
        <v>2495548</v>
      </c>
      <c r="T195" s="203">
        <f t="shared" si="72"/>
        <v>0.8</v>
      </c>
      <c r="V195" s="492"/>
    </row>
    <row r="196" spans="2:22" s="284" customFormat="1" ht="60" customHeight="1">
      <c r="B196" s="100">
        <v>11.25</v>
      </c>
      <c r="C196" s="165" t="s">
        <v>229</v>
      </c>
      <c r="D196" s="163" t="s">
        <v>117</v>
      </c>
      <c r="E196" s="228">
        <v>4</v>
      </c>
      <c r="F196" s="222">
        <v>710726</v>
      </c>
      <c r="G196" s="96">
        <f t="shared" si="66"/>
        <v>2842904</v>
      </c>
      <c r="I196" s="374">
        <v>6</v>
      </c>
      <c r="J196" s="96">
        <f t="shared" si="70"/>
        <v>4264356</v>
      </c>
      <c r="L196" s="347"/>
      <c r="M196" s="96">
        <f t="shared" si="67"/>
        <v>0</v>
      </c>
      <c r="O196" s="218">
        <v>6</v>
      </c>
      <c r="P196" s="200">
        <f t="shared" si="68"/>
        <v>4264356</v>
      </c>
      <c r="R196" s="218">
        <f t="shared" si="71"/>
        <v>6</v>
      </c>
      <c r="S196" s="202">
        <f t="shared" si="69"/>
        <v>4264356</v>
      </c>
      <c r="T196" s="203">
        <f t="shared" si="72"/>
        <v>1</v>
      </c>
      <c r="V196" s="492"/>
    </row>
    <row r="197" spans="2:22" s="284" customFormat="1" ht="60" customHeight="1">
      <c r="B197" s="100">
        <v>11.26</v>
      </c>
      <c r="C197" s="165" t="s">
        <v>230</v>
      </c>
      <c r="D197" s="163" t="s">
        <v>117</v>
      </c>
      <c r="E197" s="228">
        <v>9</v>
      </c>
      <c r="F197" s="222">
        <v>662483</v>
      </c>
      <c r="G197" s="96">
        <f t="shared" si="66"/>
        <v>5962347</v>
      </c>
      <c r="I197" s="374">
        <v>9</v>
      </c>
      <c r="J197" s="96">
        <f t="shared" si="70"/>
        <v>5962347</v>
      </c>
      <c r="L197" s="347"/>
      <c r="M197" s="96">
        <f t="shared" si="67"/>
        <v>0</v>
      </c>
      <c r="O197" s="218">
        <v>9</v>
      </c>
      <c r="P197" s="200">
        <f t="shared" si="68"/>
        <v>5962347</v>
      </c>
      <c r="R197" s="218">
        <f t="shared" si="71"/>
        <v>9</v>
      </c>
      <c r="S197" s="202">
        <f t="shared" si="69"/>
        <v>5962347</v>
      </c>
      <c r="T197" s="203">
        <f t="shared" si="72"/>
        <v>1</v>
      </c>
      <c r="V197" s="492"/>
    </row>
    <row r="198" spans="2:22" s="284" customFormat="1" ht="60" customHeight="1">
      <c r="B198" s="100">
        <v>11.27</v>
      </c>
      <c r="C198" s="165" t="s">
        <v>231</v>
      </c>
      <c r="D198" s="163" t="s">
        <v>117</v>
      </c>
      <c r="E198" s="228">
        <v>8</v>
      </c>
      <c r="F198" s="222">
        <v>662483</v>
      </c>
      <c r="G198" s="96">
        <f t="shared" si="66"/>
        <v>5299864</v>
      </c>
      <c r="I198" s="374">
        <v>8</v>
      </c>
      <c r="J198" s="96">
        <f t="shared" si="70"/>
        <v>5299864</v>
      </c>
      <c r="L198" s="347"/>
      <c r="M198" s="96">
        <f t="shared" si="67"/>
        <v>0</v>
      </c>
      <c r="O198" s="218">
        <v>2</v>
      </c>
      <c r="P198" s="200">
        <f t="shared" si="68"/>
        <v>1324966</v>
      </c>
      <c r="R198" s="218">
        <f t="shared" si="71"/>
        <v>2</v>
      </c>
      <c r="S198" s="202">
        <f t="shared" si="69"/>
        <v>1324966</v>
      </c>
      <c r="T198" s="203">
        <f t="shared" si="72"/>
        <v>0.25</v>
      </c>
      <c r="V198" s="492"/>
    </row>
    <row r="199" spans="2:22" s="284" customFormat="1" ht="60" customHeight="1">
      <c r="B199" s="100">
        <v>11.28</v>
      </c>
      <c r="C199" s="165" t="s">
        <v>232</v>
      </c>
      <c r="D199" s="163" t="s">
        <v>117</v>
      </c>
      <c r="E199" s="228">
        <v>23</v>
      </c>
      <c r="F199" s="222">
        <v>101691</v>
      </c>
      <c r="G199" s="96">
        <f t="shared" si="66"/>
        <v>2338893</v>
      </c>
      <c r="I199" s="374">
        <v>31</v>
      </c>
      <c r="J199" s="96">
        <f t="shared" si="70"/>
        <v>3152421</v>
      </c>
      <c r="L199" s="347"/>
      <c r="M199" s="96">
        <f t="shared" si="67"/>
        <v>0</v>
      </c>
      <c r="O199" s="218">
        <v>31</v>
      </c>
      <c r="P199" s="200">
        <f t="shared" si="68"/>
        <v>3152421</v>
      </c>
      <c r="R199" s="218">
        <f t="shared" si="71"/>
        <v>31</v>
      </c>
      <c r="S199" s="202">
        <f t="shared" si="69"/>
        <v>3152421</v>
      </c>
      <c r="T199" s="203">
        <f t="shared" si="72"/>
        <v>1</v>
      </c>
      <c r="V199" s="492"/>
    </row>
    <row r="200" spans="2:22" s="284" customFormat="1" ht="60" customHeight="1">
      <c r="B200" s="100">
        <v>11.29</v>
      </c>
      <c r="C200" s="165" t="s">
        <v>233</v>
      </c>
      <c r="D200" s="163" t="s">
        <v>101</v>
      </c>
      <c r="E200" s="228">
        <v>140</v>
      </c>
      <c r="F200" s="222">
        <v>45058</v>
      </c>
      <c r="G200" s="96">
        <f t="shared" si="66"/>
        <v>6308120</v>
      </c>
      <c r="I200" s="374">
        <v>140</v>
      </c>
      <c r="J200" s="96">
        <f t="shared" si="70"/>
        <v>6308120</v>
      </c>
      <c r="L200" s="330"/>
      <c r="M200" s="217">
        <f t="shared" si="67"/>
        <v>0</v>
      </c>
      <c r="O200" s="218">
        <v>0</v>
      </c>
      <c r="P200" s="200">
        <f t="shared" si="68"/>
        <v>0</v>
      </c>
      <c r="R200" s="218">
        <f t="shared" si="71"/>
        <v>0</v>
      </c>
      <c r="S200" s="202">
        <f t="shared" si="69"/>
        <v>0</v>
      </c>
      <c r="T200" s="203">
        <f t="shared" si="72"/>
        <v>0</v>
      </c>
      <c r="V200" s="492"/>
    </row>
    <row r="201" spans="2:22" s="284" customFormat="1" ht="60" customHeight="1">
      <c r="B201" s="100">
        <v>11.3</v>
      </c>
      <c r="C201" s="165" t="s">
        <v>234</v>
      </c>
      <c r="D201" s="163" t="s">
        <v>101</v>
      </c>
      <c r="E201" s="228">
        <v>333</v>
      </c>
      <c r="F201" s="222">
        <v>62797</v>
      </c>
      <c r="G201" s="96">
        <f t="shared" si="66"/>
        <v>20911401</v>
      </c>
      <c r="I201" s="374">
        <v>333</v>
      </c>
      <c r="J201" s="96">
        <f t="shared" si="70"/>
        <v>20911401</v>
      </c>
      <c r="L201" s="330"/>
      <c r="M201" s="217">
        <f t="shared" si="67"/>
        <v>0</v>
      </c>
      <c r="O201" s="218">
        <v>0</v>
      </c>
      <c r="P201" s="200">
        <f t="shared" si="68"/>
        <v>0</v>
      </c>
      <c r="R201" s="218">
        <f t="shared" si="71"/>
        <v>0</v>
      </c>
      <c r="S201" s="202">
        <f t="shared" si="69"/>
        <v>0</v>
      </c>
      <c r="T201" s="203">
        <f t="shared" si="72"/>
        <v>0</v>
      </c>
      <c r="V201" s="492"/>
    </row>
    <row r="202" spans="2:22" s="284" customFormat="1" ht="60" customHeight="1">
      <c r="B202" s="100">
        <v>11.31</v>
      </c>
      <c r="C202" s="165" t="s">
        <v>235</v>
      </c>
      <c r="D202" s="163" t="s">
        <v>101</v>
      </c>
      <c r="E202" s="228">
        <v>1146.22</v>
      </c>
      <c r="F202" s="222">
        <v>185960</v>
      </c>
      <c r="G202" s="96">
        <f t="shared" si="66"/>
        <v>213151071.20000002</v>
      </c>
      <c r="I202" s="374">
        <v>0</v>
      </c>
      <c r="J202" s="96">
        <f t="shared" si="70"/>
        <v>0</v>
      </c>
      <c r="L202" s="330"/>
      <c r="M202" s="217">
        <f t="shared" si="67"/>
        <v>0</v>
      </c>
      <c r="O202" s="218">
        <v>0</v>
      </c>
      <c r="P202" s="200">
        <f t="shared" si="68"/>
        <v>0</v>
      </c>
      <c r="R202" s="218">
        <f t="shared" si="71"/>
        <v>0</v>
      </c>
      <c r="S202" s="202">
        <f t="shared" si="69"/>
        <v>0</v>
      </c>
      <c r="T202" s="203">
        <v>0</v>
      </c>
      <c r="V202" s="492"/>
    </row>
    <row r="203" spans="2:22" s="284" customFormat="1" ht="60" customHeight="1">
      <c r="B203" s="100">
        <v>11.32</v>
      </c>
      <c r="C203" s="165" t="s">
        <v>236</v>
      </c>
      <c r="D203" s="163" t="s">
        <v>101</v>
      </c>
      <c r="E203" s="228">
        <v>880.93000000000006</v>
      </c>
      <c r="F203" s="222">
        <v>398018</v>
      </c>
      <c r="G203" s="96">
        <f t="shared" si="66"/>
        <v>350625996.74000001</v>
      </c>
      <c r="I203" s="374">
        <v>0</v>
      </c>
      <c r="J203" s="96">
        <f t="shared" si="70"/>
        <v>0</v>
      </c>
      <c r="L203" s="330"/>
      <c r="M203" s="217">
        <f t="shared" si="67"/>
        <v>0</v>
      </c>
      <c r="O203" s="218">
        <v>0</v>
      </c>
      <c r="P203" s="200">
        <f t="shared" si="68"/>
        <v>0</v>
      </c>
      <c r="R203" s="218">
        <f t="shared" si="71"/>
        <v>0</v>
      </c>
      <c r="S203" s="202">
        <f t="shared" si="69"/>
        <v>0</v>
      </c>
      <c r="T203" s="203">
        <v>0</v>
      </c>
      <c r="V203" s="492"/>
    </row>
    <row r="204" spans="2:22" s="284" customFormat="1" ht="60" customHeight="1">
      <c r="B204" s="100">
        <v>11.33</v>
      </c>
      <c r="C204" s="165" t="s">
        <v>237</v>
      </c>
      <c r="D204" s="163" t="s">
        <v>117</v>
      </c>
      <c r="E204" s="228">
        <v>7</v>
      </c>
      <c r="F204" s="222">
        <v>2926490</v>
      </c>
      <c r="G204" s="96">
        <f t="shared" si="66"/>
        <v>20485430</v>
      </c>
      <c r="I204" s="374">
        <v>16</v>
      </c>
      <c r="J204" s="96">
        <f t="shared" si="70"/>
        <v>46823840</v>
      </c>
      <c r="L204" s="347">
        <v>3</v>
      </c>
      <c r="M204" s="96">
        <f t="shared" si="67"/>
        <v>8779470</v>
      </c>
      <c r="O204" s="218">
        <v>7</v>
      </c>
      <c r="P204" s="200">
        <f t="shared" si="68"/>
        <v>20485430</v>
      </c>
      <c r="R204" s="218">
        <f t="shared" si="71"/>
        <v>10</v>
      </c>
      <c r="S204" s="202">
        <f t="shared" si="69"/>
        <v>29264900</v>
      </c>
      <c r="T204" s="203">
        <f t="shared" si="72"/>
        <v>0.625</v>
      </c>
      <c r="V204" s="492"/>
    </row>
    <row r="205" spans="2:22" s="284" customFormat="1" ht="60" customHeight="1">
      <c r="B205" s="100">
        <v>11.34</v>
      </c>
      <c r="C205" s="165" t="s">
        <v>238</v>
      </c>
      <c r="D205" s="163" t="s">
        <v>117</v>
      </c>
      <c r="E205" s="228">
        <v>1</v>
      </c>
      <c r="F205" s="222">
        <v>3984048</v>
      </c>
      <c r="G205" s="96">
        <f t="shared" si="66"/>
        <v>3984048</v>
      </c>
      <c r="I205" s="374">
        <v>1</v>
      </c>
      <c r="J205" s="96">
        <f t="shared" si="70"/>
        <v>3984048</v>
      </c>
      <c r="L205" s="330"/>
      <c r="M205" s="217">
        <f t="shared" si="67"/>
        <v>0</v>
      </c>
      <c r="O205" s="218">
        <v>0</v>
      </c>
      <c r="P205" s="200">
        <f t="shared" si="68"/>
        <v>0</v>
      </c>
      <c r="R205" s="218">
        <f t="shared" si="71"/>
        <v>0</v>
      </c>
      <c r="S205" s="202">
        <f t="shared" si="69"/>
        <v>0</v>
      </c>
      <c r="T205" s="203">
        <f t="shared" si="72"/>
        <v>0</v>
      </c>
      <c r="V205" s="492"/>
    </row>
    <row r="206" spans="2:22" s="284" customFormat="1" ht="60" customHeight="1">
      <c r="B206" s="100">
        <v>11.35</v>
      </c>
      <c r="C206" s="165" t="s">
        <v>239</v>
      </c>
      <c r="D206" s="163" t="s">
        <v>117</v>
      </c>
      <c r="E206" s="228">
        <v>1</v>
      </c>
      <c r="F206" s="222">
        <v>2092606</v>
      </c>
      <c r="G206" s="96">
        <f t="shared" si="66"/>
        <v>2092606</v>
      </c>
      <c r="I206" s="374">
        <v>1</v>
      </c>
      <c r="J206" s="96">
        <f t="shared" si="70"/>
        <v>2092606</v>
      </c>
      <c r="L206" s="330"/>
      <c r="M206" s="217">
        <f t="shared" si="67"/>
        <v>0</v>
      </c>
      <c r="O206" s="218">
        <v>0</v>
      </c>
      <c r="P206" s="200">
        <f t="shared" si="68"/>
        <v>0</v>
      </c>
      <c r="R206" s="218">
        <f t="shared" si="71"/>
        <v>0</v>
      </c>
      <c r="S206" s="202">
        <f t="shared" si="69"/>
        <v>0</v>
      </c>
      <c r="T206" s="203">
        <f t="shared" si="72"/>
        <v>0</v>
      </c>
      <c r="V206" s="492"/>
    </row>
    <row r="207" spans="2:22" s="284" customFormat="1" ht="60" customHeight="1">
      <c r="B207" s="100">
        <v>11.36</v>
      </c>
      <c r="C207" s="165" t="s">
        <v>240</v>
      </c>
      <c r="D207" s="163" t="s">
        <v>117</v>
      </c>
      <c r="E207" s="228">
        <v>1</v>
      </c>
      <c r="F207" s="222">
        <v>4551784</v>
      </c>
      <c r="G207" s="96">
        <f t="shared" si="66"/>
        <v>4551784</v>
      </c>
      <c r="I207" s="374">
        <v>1</v>
      </c>
      <c r="J207" s="96">
        <f t="shared" si="70"/>
        <v>4551784</v>
      </c>
      <c r="L207" s="330"/>
      <c r="M207" s="217">
        <f t="shared" si="67"/>
        <v>0</v>
      </c>
      <c r="O207" s="218">
        <v>0</v>
      </c>
      <c r="P207" s="200">
        <f t="shared" si="68"/>
        <v>0</v>
      </c>
      <c r="R207" s="218">
        <f t="shared" si="71"/>
        <v>0</v>
      </c>
      <c r="S207" s="202">
        <f t="shared" si="69"/>
        <v>0</v>
      </c>
      <c r="T207" s="203">
        <f t="shared" si="72"/>
        <v>0</v>
      </c>
      <c r="V207" s="492"/>
    </row>
    <row r="208" spans="2:22" s="284" customFormat="1" ht="60" customHeight="1">
      <c r="B208" s="100">
        <v>11.37</v>
      </c>
      <c r="C208" s="165" t="s">
        <v>241</v>
      </c>
      <c r="D208" s="163" t="s">
        <v>117</v>
      </c>
      <c r="E208" s="228">
        <v>1</v>
      </c>
      <c r="F208" s="222">
        <v>3645469</v>
      </c>
      <c r="G208" s="96">
        <f t="shared" si="66"/>
        <v>3645469</v>
      </c>
      <c r="I208" s="374">
        <v>1</v>
      </c>
      <c r="J208" s="96">
        <f t="shared" si="70"/>
        <v>3645469</v>
      </c>
      <c r="L208" s="330"/>
      <c r="M208" s="217">
        <f t="shared" si="67"/>
        <v>0</v>
      </c>
      <c r="O208" s="218">
        <v>0</v>
      </c>
      <c r="P208" s="200">
        <f t="shared" si="68"/>
        <v>0</v>
      </c>
      <c r="R208" s="218">
        <f t="shared" si="71"/>
        <v>0</v>
      </c>
      <c r="S208" s="202">
        <f t="shared" si="69"/>
        <v>0</v>
      </c>
      <c r="T208" s="203">
        <f t="shared" si="72"/>
        <v>0</v>
      </c>
      <c r="V208" s="492"/>
    </row>
    <row r="209" spans="2:22" s="284" customFormat="1" ht="60" customHeight="1">
      <c r="B209" s="100">
        <v>11.38</v>
      </c>
      <c r="C209" s="165" t="s">
        <v>242</v>
      </c>
      <c r="D209" s="163" t="s">
        <v>117</v>
      </c>
      <c r="E209" s="228">
        <v>1</v>
      </c>
      <c r="F209" s="222">
        <v>1518294</v>
      </c>
      <c r="G209" s="96">
        <f t="shared" si="66"/>
        <v>1518294</v>
      </c>
      <c r="I209" s="374">
        <v>1</v>
      </c>
      <c r="J209" s="96">
        <f t="shared" si="70"/>
        <v>1518294</v>
      </c>
      <c r="L209" s="330"/>
      <c r="M209" s="217">
        <f t="shared" si="67"/>
        <v>0</v>
      </c>
      <c r="O209" s="218">
        <v>0</v>
      </c>
      <c r="P209" s="200">
        <f t="shared" si="68"/>
        <v>0</v>
      </c>
      <c r="R209" s="218">
        <f t="shared" si="71"/>
        <v>0</v>
      </c>
      <c r="S209" s="202">
        <f t="shared" si="69"/>
        <v>0</v>
      </c>
      <c r="T209" s="203">
        <f t="shared" si="72"/>
        <v>0</v>
      </c>
      <c r="V209" s="492"/>
    </row>
    <row r="210" spans="2:22" s="284" customFormat="1" ht="60" customHeight="1">
      <c r="B210" s="100">
        <v>11.39</v>
      </c>
      <c r="C210" s="165" t="s">
        <v>243</v>
      </c>
      <c r="D210" s="163" t="s">
        <v>117</v>
      </c>
      <c r="E210" s="228">
        <v>5</v>
      </c>
      <c r="F210" s="222">
        <v>11337236</v>
      </c>
      <c r="G210" s="96">
        <f t="shared" si="66"/>
        <v>56686180</v>
      </c>
      <c r="I210" s="374">
        <v>5</v>
      </c>
      <c r="J210" s="96">
        <f t="shared" si="70"/>
        <v>56686180</v>
      </c>
      <c r="L210" s="330"/>
      <c r="M210" s="217">
        <f t="shared" si="67"/>
        <v>0</v>
      </c>
      <c r="O210" s="218">
        <v>0</v>
      </c>
      <c r="P210" s="200">
        <f t="shared" si="68"/>
        <v>0</v>
      </c>
      <c r="R210" s="218">
        <f t="shared" si="71"/>
        <v>0</v>
      </c>
      <c r="S210" s="202">
        <f t="shared" si="69"/>
        <v>0</v>
      </c>
      <c r="T210" s="203">
        <f t="shared" si="72"/>
        <v>0</v>
      </c>
      <c r="V210" s="492"/>
    </row>
    <row r="211" spans="2:22" s="284" customFormat="1" ht="60" customHeight="1">
      <c r="B211" s="100">
        <v>11.4</v>
      </c>
      <c r="C211" s="165" t="s">
        <v>244</v>
      </c>
      <c r="D211" s="163" t="s">
        <v>117</v>
      </c>
      <c r="E211" s="228">
        <v>5</v>
      </c>
      <c r="F211" s="222">
        <v>11264585</v>
      </c>
      <c r="G211" s="96">
        <f t="shared" si="66"/>
        <v>56322925</v>
      </c>
      <c r="I211" s="374">
        <v>5</v>
      </c>
      <c r="J211" s="96">
        <f t="shared" si="70"/>
        <v>56322925</v>
      </c>
      <c r="L211" s="330"/>
      <c r="M211" s="217">
        <f t="shared" si="67"/>
        <v>0</v>
      </c>
      <c r="O211" s="218">
        <v>0</v>
      </c>
      <c r="P211" s="200">
        <f t="shared" si="68"/>
        <v>0</v>
      </c>
      <c r="R211" s="218">
        <f t="shared" si="71"/>
        <v>0</v>
      </c>
      <c r="S211" s="202">
        <f t="shared" si="69"/>
        <v>0</v>
      </c>
      <c r="T211" s="203">
        <f t="shared" si="72"/>
        <v>0</v>
      </c>
      <c r="V211" s="492"/>
    </row>
    <row r="212" spans="2:22" s="284" customFormat="1" ht="60" customHeight="1">
      <c r="B212" s="100">
        <v>11.41</v>
      </c>
      <c r="C212" s="165" t="s">
        <v>245</v>
      </c>
      <c r="D212" s="163" t="s">
        <v>117</v>
      </c>
      <c r="E212" s="228">
        <v>1</v>
      </c>
      <c r="F212" s="222">
        <v>813567</v>
      </c>
      <c r="G212" s="96">
        <f t="shared" si="66"/>
        <v>813567</v>
      </c>
      <c r="I212" s="374">
        <v>1</v>
      </c>
      <c r="J212" s="96">
        <f t="shared" si="70"/>
        <v>813567</v>
      </c>
      <c r="L212" s="330"/>
      <c r="M212" s="217">
        <f t="shared" si="67"/>
        <v>0</v>
      </c>
      <c r="O212" s="218">
        <v>0</v>
      </c>
      <c r="P212" s="200">
        <f t="shared" si="68"/>
        <v>0</v>
      </c>
      <c r="R212" s="218">
        <f t="shared" si="71"/>
        <v>0</v>
      </c>
      <c r="S212" s="202">
        <f t="shared" si="69"/>
        <v>0</v>
      </c>
      <c r="T212" s="203">
        <f t="shared" si="72"/>
        <v>0</v>
      </c>
      <c r="V212" s="492"/>
    </row>
    <row r="213" spans="2:22" s="284" customFormat="1" ht="60" customHeight="1">
      <c r="B213" s="100">
        <v>11.42</v>
      </c>
      <c r="C213" s="165" t="s">
        <v>246</v>
      </c>
      <c r="D213" s="163" t="s">
        <v>117</v>
      </c>
      <c r="E213" s="228">
        <v>1</v>
      </c>
      <c r="F213" s="222">
        <v>814641</v>
      </c>
      <c r="G213" s="96">
        <f t="shared" si="66"/>
        <v>814641</v>
      </c>
      <c r="I213" s="374">
        <v>1</v>
      </c>
      <c r="J213" s="96">
        <f t="shared" si="70"/>
        <v>814641</v>
      </c>
      <c r="L213" s="330"/>
      <c r="M213" s="217">
        <f t="shared" si="67"/>
        <v>0</v>
      </c>
      <c r="O213" s="218">
        <v>0</v>
      </c>
      <c r="P213" s="200">
        <f t="shared" si="68"/>
        <v>0</v>
      </c>
      <c r="R213" s="218">
        <f t="shared" si="71"/>
        <v>0</v>
      </c>
      <c r="S213" s="202">
        <f t="shared" si="69"/>
        <v>0</v>
      </c>
      <c r="T213" s="203">
        <f t="shared" si="72"/>
        <v>0</v>
      </c>
      <c r="V213" s="492"/>
    </row>
    <row r="214" spans="2:22" s="284" customFormat="1" ht="60" customHeight="1">
      <c r="B214" s="100">
        <v>11.43</v>
      </c>
      <c r="C214" s="165" t="s">
        <v>247</v>
      </c>
      <c r="D214" s="163" t="s">
        <v>117</v>
      </c>
      <c r="E214" s="228">
        <v>1</v>
      </c>
      <c r="F214" s="222">
        <v>36354216</v>
      </c>
      <c r="G214" s="96">
        <f t="shared" si="66"/>
        <v>36354216</v>
      </c>
      <c r="I214" s="374">
        <v>1</v>
      </c>
      <c r="J214" s="96">
        <f t="shared" si="70"/>
        <v>36354216</v>
      </c>
      <c r="L214" s="330"/>
      <c r="M214" s="217">
        <f t="shared" si="67"/>
        <v>0</v>
      </c>
      <c r="O214" s="218">
        <v>0</v>
      </c>
      <c r="P214" s="200">
        <f t="shared" si="68"/>
        <v>0</v>
      </c>
      <c r="R214" s="218">
        <f t="shared" si="71"/>
        <v>0</v>
      </c>
      <c r="S214" s="202">
        <f t="shared" si="69"/>
        <v>0</v>
      </c>
      <c r="T214" s="203">
        <f t="shared" si="72"/>
        <v>0</v>
      </c>
      <c r="V214" s="492"/>
    </row>
    <row r="215" spans="2:22" s="284" customFormat="1" ht="60" customHeight="1">
      <c r="B215" s="100">
        <v>11.44</v>
      </c>
      <c r="C215" s="165" t="s">
        <v>248</v>
      </c>
      <c r="D215" s="163" t="s">
        <v>117</v>
      </c>
      <c r="E215" s="228">
        <v>1</v>
      </c>
      <c r="F215" s="222">
        <v>3282034</v>
      </c>
      <c r="G215" s="96">
        <f t="shared" si="66"/>
        <v>3282034</v>
      </c>
      <c r="I215" s="374">
        <v>1</v>
      </c>
      <c r="J215" s="96">
        <f t="shared" si="70"/>
        <v>3282034</v>
      </c>
      <c r="L215" s="330"/>
      <c r="M215" s="217">
        <f t="shared" si="67"/>
        <v>0</v>
      </c>
      <c r="O215" s="218">
        <v>1</v>
      </c>
      <c r="P215" s="200">
        <f t="shared" si="68"/>
        <v>3282034</v>
      </c>
      <c r="R215" s="218">
        <f t="shared" si="71"/>
        <v>1</v>
      </c>
      <c r="S215" s="202">
        <f t="shared" si="69"/>
        <v>3282034</v>
      </c>
      <c r="T215" s="203">
        <f t="shared" si="72"/>
        <v>1</v>
      </c>
      <c r="V215" s="492"/>
    </row>
    <row r="216" spans="2:22" s="284" customFormat="1" ht="60" customHeight="1">
      <c r="B216" s="100">
        <v>11.45</v>
      </c>
      <c r="C216" s="165" t="s">
        <v>249</v>
      </c>
      <c r="D216" s="163" t="s">
        <v>117</v>
      </c>
      <c r="E216" s="228">
        <v>25</v>
      </c>
      <c r="F216" s="222">
        <v>2496795</v>
      </c>
      <c r="G216" s="96">
        <f t="shared" si="66"/>
        <v>62419875</v>
      </c>
      <c r="I216" s="374">
        <v>32</v>
      </c>
      <c r="J216" s="96">
        <f t="shared" si="70"/>
        <v>79897440</v>
      </c>
      <c r="L216" s="347"/>
      <c r="M216" s="96">
        <f t="shared" si="67"/>
        <v>0</v>
      </c>
      <c r="O216" s="218">
        <v>32</v>
      </c>
      <c r="P216" s="200">
        <f t="shared" si="68"/>
        <v>79897440</v>
      </c>
      <c r="R216" s="218">
        <f t="shared" si="71"/>
        <v>32</v>
      </c>
      <c r="S216" s="202">
        <f t="shared" si="69"/>
        <v>79897440</v>
      </c>
      <c r="T216" s="203">
        <f t="shared" si="72"/>
        <v>1</v>
      </c>
      <c r="V216" s="492"/>
    </row>
    <row r="217" spans="2:22" s="284" customFormat="1" ht="60" customHeight="1">
      <c r="B217" s="100">
        <v>11.46</v>
      </c>
      <c r="C217" s="165" t="s">
        <v>250</v>
      </c>
      <c r="D217" s="163" t="s">
        <v>101</v>
      </c>
      <c r="E217" s="228">
        <v>431.93</v>
      </c>
      <c r="F217" s="222">
        <v>324767</v>
      </c>
      <c r="G217" s="96">
        <f t="shared" si="66"/>
        <v>140276610.31</v>
      </c>
      <c r="I217" s="374">
        <v>586.93000000000006</v>
      </c>
      <c r="J217" s="96">
        <f t="shared" si="70"/>
        <v>190615495.31000003</v>
      </c>
      <c r="L217" s="330"/>
      <c r="M217" s="291">
        <f t="shared" si="67"/>
        <v>0</v>
      </c>
      <c r="O217" s="218">
        <v>432.32</v>
      </c>
      <c r="P217" s="200">
        <f t="shared" si="68"/>
        <v>140403269.44</v>
      </c>
      <c r="R217" s="218">
        <f t="shared" si="71"/>
        <v>432.32</v>
      </c>
      <c r="S217" s="202">
        <f t="shared" si="69"/>
        <v>140403269.44</v>
      </c>
      <c r="T217" s="203">
        <f t="shared" si="72"/>
        <v>0.73657846761964785</v>
      </c>
      <c r="V217" s="492"/>
    </row>
    <row r="218" spans="2:22" s="284" customFormat="1" ht="60" customHeight="1">
      <c r="B218" s="100">
        <v>11.47</v>
      </c>
      <c r="C218" s="165" t="s">
        <v>251</v>
      </c>
      <c r="D218" s="163" t="s">
        <v>101</v>
      </c>
      <c r="E218" s="228">
        <v>416.43</v>
      </c>
      <c r="F218" s="222">
        <v>590068</v>
      </c>
      <c r="G218" s="96">
        <f t="shared" si="66"/>
        <v>245722017.24000001</v>
      </c>
      <c r="I218" s="374">
        <v>416.43</v>
      </c>
      <c r="J218" s="96">
        <f t="shared" si="70"/>
        <v>245722017.24000001</v>
      </c>
      <c r="L218" s="330"/>
      <c r="M218" s="217">
        <f t="shared" si="67"/>
        <v>0</v>
      </c>
      <c r="O218" s="218">
        <v>333.99</v>
      </c>
      <c r="P218" s="200">
        <f t="shared" si="68"/>
        <v>197076811.31999999</v>
      </c>
      <c r="R218" s="218">
        <f t="shared" si="71"/>
        <v>333.99</v>
      </c>
      <c r="S218" s="202">
        <f t="shared" si="69"/>
        <v>197076811.31999999</v>
      </c>
      <c r="T218" s="203">
        <f t="shared" si="72"/>
        <v>0.80203155392262804</v>
      </c>
      <c r="V218" s="492"/>
    </row>
    <row r="219" spans="2:22" s="284" customFormat="1" ht="60" customHeight="1">
      <c r="B219" s="100">
        <v>11.48</v>
      </c>
      <c r="C219" s="165" t="s">
        <v>252</v>
      </c>
      <c r="D219" s="163" t="s">
        <v>117</v>
      </c>
      <c r="E219" s="228">
        <v>4</v>
      </c>
      <c r="F219" s="222">
        <v>4062554</v>
      </c>
      <c r="G219" s="96">
        <f t="shared" si="66"/>
        <v>16250216</v>
      </c>
      <c r="I219" s="374">
        <v>4</v>
      </c>
      <c r="J219" s="96">
        <f t="shared" si="70"/>
        <v>16250216</v>
      </c>
      <c r="L219" s="347"/>
      <c r="M219" s="96">
        <f t="shared" si="67"/>
        <v>0</v>
      </c>
      <c r="O219" s="218">
        <v>1</v>
      </c>
      <c r="P219" s="200">
        <f t="shared" si="68"/>
        <v>4062554</v>
      </c>
      <c r="R219" s="218">
        <f t="shared" si="71"/>
        <v>1</v>
      </c>
      <c r="S219" s="202">
        <f t="shared" si="69"/>
        <v>4062554</v>
      </c>
      <c r="T219" s="203">
        <f t="shared" si="72"/>
        <v>0.25</v>
      </c>
      <c r="V219" s="492"/>
    </row>
    <row r="220" spans="2:22" s="284" customFormat="1" ht="60" customHeight="1">
      <c r="B220" s="100">
        <v>11.49</v>
      </c>
      <c r="C220" s="165" t="s">
        <v>253</v>
      </c>
      <c r="D220" s="163" t="s">
        <v>117</v>
      </c>
      <c r="E220" s="228">
        <v>8</v>
      </c>
      <c r="F220" s="222">
        <v>7948475</v>
      </c>
      <c r="G220" s="96">
        <f t="shared" si="66"/>
        <v>63587800</v>
      </c>
      <c r="I220" s="374">
        <v>13</v>
      </c>
      <c r="J220" s="96">
        <f t="shared" si="70"/>
        <v>103330175</v>
      </c>
      <c r="L220" s="347"/>
      <c r="M220" s="96">
        <f t="shared" si="67"/>
        <v>0</v>
      </c>
      <c r="O220" s="218">
        <v>4</v>
      </c>
      <c r="P220" s="200">
        <f t="shared" si="68"/>
        <v>31793900</v>
      </c>
      <c r="R220" s="218">
        <f t="shared" si="71"/>
        <v>4</v>
      </c>
      <c r="S220" s="202">
        <f t="shared" si="69"/>
        <v>31793900</v>
      </c>
      <c r="T220" s="203">
        <f t="shared" si="72"/>
        <v>0.30769230769230771</v>
      </c>
      <c r="V220" s="492"/>
    </row>
    <row r="221" spans="2:22" s="284" customFormat="1" ht="60" customHeight="1">
      <c r="B221" s="100">
        <v>11.5</v>
      </c>
      <c r="C221" s="165" t="s">
        <v>254</v>
      </c>
      <c r="D221" s="163" t="s">
        <v>117</v>
      </c>
      <c r="E221" s="228">
        <v>3</v>
      </c>
      <c r="F221" s="222">
        <v>1828149</v>
      </c>
      <c r="G221" s="96">
        <f t="shared" si="66"/>
        <v>5484447</v>
      </c>
      <c r="I221" s="374">
        <v>3</v>
      </c>
      <c r="J221" s="96">
        <f t="shared" si="70"/>
        <v>5484447</v>
      </c>
      <c r="L221" s="330"/>
      <c r="M221" s="217">
        <f t="shared" si="67"/>
        <v>0</v>
      </c>
      <c r="O221" s="218">
        <v>0</v>
      </c>
      <c r="P221" s="200">
        <f t="shared" si="68"/>
        <v>0</v>
      </c>
      <c r="R221" s="218">
        <f t="shared" si="71"/>
        <v>0</v>
      </c>
      <c r="S221" s="202">
        <f t="shared" si="69"/>
        <v>0</v>
      </c>
      <c r="T221" s="203">
        <f t="shared" si="72"/>
        <v>0</v>
      </c>
      <c r="V221" s="492"/>
    </row>
    <row r="222" spans="2:22" s="284" customFormat="1" ht="60" customHeight="1">
      <c r="B222" s="100">
        <v>11.51</v>
      </c>
      <c r="C222" s="165" t="s">
        <v>255</v>
      </c>
      <c r="D222" s="163" t="s">
        <v>117</v>
      </c>
      <c r="E222" s="228">
        <v>4</v>
      </c>
      <c r="F222" s="222">
        <v>3385461</v>
      </c>
      <c r="G222" s="96">
        <f t="shared" si="66"/>
        <v>13541844</v>
      </c>
      <c r="I222" s="374">
        <v>4</v>
      </c>
      <c r="J222" s="96">
        <f t="shared" si="70"/>
        <v>13541844</v>
      </c>
      <c r="L222" s="330"/>
      <c r="M222" s="217">
        <f t="shared" si="67"/>
        <v>0</v>
      </c>
      <c r="O222" s="218">
        <v>0</v>
      </c>
      <c r="P222" s="200">
        <f t="shared" si="68"/>
        <v>0</v>
      </c>
      <c r="R222" s="218">
        <f t="shared" si="71"/>
        <v>0</v>
      </c>
      <c r="S222" s="202">
        <f t="shared" si="69"/>
        <v>0</v>
      </c>
      <c r="T222" s="203">
        <f t="shared" si="72"/>
        <v>0</v>
      </c>
      <c r="V222" s="492"/>
    </row>
    <row r="223" spans="2:22" s="284" customFormat="1" ht="60" customHeight="1">
      <c r="B223" s="100">
        <v>11.52</v>
      </c>
      <c r="C223" s="165" t="s">
        <v>256</v>
      </c>
      <c r="D223" s="163" t="s">
        <v>257</v>
      </c>
      <c r="E223" s="228">
        <v>3</v>
      </c>
      <c r="F223" s="222">
        <v>508600</v>
      </c>
      <c r="G223" s="96">
        <f t="shared" si="66"/>
        <v>1525800</v>
      </c>
      <c r="I223" s="374">
        <v>3</v>
      </c>
      <c r="J223" s="96">
        <f t="shared" si="70"/>
        <v>1525800</v>
      </c>
      <c r="L223" s="330"/>
      <c r="M223" s="217">
        <f t="shared" si="67"/>
        <v>0</v>
      </c>
      <c r="O223" s="218">
        <v>0</v>
      </c>
      <c r="P223" s="200">
        <f t="shared" si="68"/>
        <v>0</v>
      </c>
      <c r="R223" s="218">
        <f t="shared" si="71"/>
        <v>0</v>
      </c>
      <c r="S223" s="202">
        <f t="shared" si="69"/>
        <v>0</v>
      </c>
      <c r="T223" s="203">
        <f t="shared" si="72"/>
        <v>0</v>
      </c>
      <c r="V223" s="492"/>
    </row>
    <row r="224" spans="2:22" s="284" customFormat="1" ht="60" customHeight="1">
      <c r="B224" s="100">
        <v>11.53</v>
      </c>
      <c r="C224" s="165" t="s">
        <v>258</v>
      </c>
      <c r="D224" s="163" t="s">
        <v>257</v>
      </c>
      <c r="E224" s="228">
        <v>3</v>
      </c>
      <c r="F224" s="222">
        <v>508600</v>
      </c>
      <c r="G224" s="96">
        <f t="shared" si="66"/>
        <v>1525800</v>
      </c>
      <c r="I224" s="374">
        <v>3</v>
      </c>
      <c r="J224" s="96">
        <f t="shared" si="70"/>
        <v>1525800</v>
      </c>
      <c r="L224" s="330"/>
      <c r="M224" s="217">
        <f t="shared" si="67"/>
        <v>0</v>
      </c>
      <c r="O224" s="218">
        <v>0</v>
      </c>
      <c r="P224" s="200">
        <f t="shared" si="68"/>
        <v>0</v>
      </c>
      <c r="R224" s="218">
        <f t="shared" si="71"/>
        <v>0</v>
      </c>
      <c r="S224" s="202">
        <f t="shared" si="69"/>
        <v>0</v>
      </c>
      <c r="T224" s="203">
        <f t="shared" si="72"/>
        <v>0</v>
      </c>
      <c r="V224" s="492"/>
    </row>
    <row r="225" spans="2:22" s="284" customFormat="1" ht="60" customHeight="1">
      <c r="B225" s="100">
        <v>11.54</v>
      </c>
      <c r="C225" s="165" t="s">
        <v>259</v>
      </c>
      <c r="D225" s="163" t="s">
        <v>117</v>
      </c>
      <c r="E225" s="228">
        <v>5</v>
      </c>
      <c r="F225" s="222">
        <v>578600</v>
      </c>
      <c r="G225" s="96">
        <f t="shared" si="66"/>
        <v>2893000</v>
      </c>
      <c r="I225" s="374">
        <v>5</v>
      </c>
      <c r="J225" s="96">
        <f t="shared" si="70"/>
        <v>2893000</v>
      </c>
      <c r="L225" s="330"/>
      <c r="M225" s="217">
        <f t="shared" si="67"/>
        <v>0</v>
      </c>
      <c r="O225" s="218">
        <v>0</v>
      </c>
      <c r="P225" s="200">
        <f t="shared" si="68"/>
        <v>0</v>
      </c>
      <c r="R225" s="218">
        <f t="shared" si="71"/>
        <v>0</v>
      </c>
      <c r="S225" s="202">
        <f t="shared" si="69"/>
        <v>0</v>
      </c>
      <c r="T225" s="203">
        <f t="shared" si="72"/>
        <v>0</v>
      </c>
      <c r="V225" s="492"/>
    </row>
    <row r="226" spans="2:22" s="284" customFormat="1" ht="60" customHeight="1">
      <c r="B226" s="100">
        <v>11.55</v>
      </c>
      <c r="C226" s="165" t="s">
        <v>260</v>
      </c>
      <c r="D226" s="163" t="s">
        <v>101</v>
      </c>
      <c r="E226" s="228">
        <v>2100</v>
      </c>
      <c r="F226" s="222">
        <v>24049</v>
      </c>
      <c r="G226" s="96">
        <f t="shared" si="66"/>
        <v>50502900</v>
      </c>
      <c r="I226" s="374">
        <v>0</v>
      </c>
      <c r="J226" s="96">
        <f t="shared" si="70"/>
        <v>0</v>
      </c>
      <c r="L226" s="330"/>
      <c r="M226" s="217">
        <f t="shared" si="67"/>
        <v>0</v>
      </c>
      <c r="O226" s="218">
        <v>0</v>
      </c>
      <c r="P226" s="200">
        <f t="shared" si="68"/>
        <v>0</v>
      </c>
      <c r="R226" s="218">
        <f t="shared" si="71"/>
        <v>0</v>
      </c>
      <c r="S226" s="202">
        <f t="shared" si="69"/>
        <v>0</v>
      </c>
      <c r="T226" s="203">
        <v>0</v>
      </c>
      <c r="V226" s="492"/>
    </row>
    <row r="227" spans="2:22" s="284" customFormat="1" ht="60" customHeight="1" thickBot="1">
      <c r="B227" s="204">
        <v>11.56</v>
      </c>
      <c r="C227" s="195" t="s">
        <v>152</v>
      </c>
      <c r="D227" s="250" t="s">
        <v>153</v>
      </c>
      <c r="E227" s="235">
        <v>7285.62</v>
      </c>
      <c r="F227" s="206">
        <v>1569</v>
      </c>
      <c r="G227" s="97">
        <f t="shared" si="66"/>
        <v>11431137.779999999</v>
      </c>
      <c r="I227" s="375">
        <v>6678.48</v>
      </c>
      <c r="J227" s="97">
        <f>+I227*F227</f>
        <v>10478535.119999999</v>
      </c>
      <c r="L227" s="428"/>
      <c r="M227" s="236">
        <f t="shared" si="67"/>
        <v>0</v>
      </c>
      <c r="O227" s="237">
        <v>2276.27</v>
      </c>
      <c r="P227" s="208">
        <f t="shared" si="68"/>
        <v>3571467.63</v>
      </c>
      <c r="R227" s="237">
        <f>+L227+O227</f>
        <v>2276.27</v>
      </c>
      <c r="S227" s="259">
        <f t="shared" si="69"/>
        <v>3571467.63</v>
      </c>
      <c r="T227" s="213">
        <f>+S227/J227</f>
        <v>0.34083653765527488</v>
      </c>
      <c r="V227" s="492"/>
    </row>
    <row r="228" spans="2:22" s="284" customFormat="1" ht="16.149999999999999" customHeight="1" thickBot="1">
      <c r="D228" s="292"/>
      <c r="G228" s="293"/>
      <c r="J228" s="294"/>
      <c r="L228" s="458"/>
      <c r="M228" s="295"/>
      <c r="P228" s="305"/>
      <c r="R228" s="298"/>
      <c r="S228" s="306"/>
      <c r="T228" s="300"/>
      <c r="V228" s="492"/>
    </row>
    <row r="229" spans="2:22" s="284" customFormat="1" ht="30" customHeight="1" thickBot="1">
      <c r="B229" s="748" t="s">
        <v>261</v>
      </c>
      <c r="C229" s="749"/>
      <c r="D229" s="749"/>
      <c r="E229" s="749"/>
      <c r="F229" s="749"/>
      <c r="G229" s="104">
        <f>SUM(G230)</f>
        <v>79578632</v>
      </c>
      <c r="I229" s="397"/>
      <c r="J229" s="307">
        <f>SUM(J230)</f>
        <v>79578632</v>
      </c>
      <c r="L229" s="459"/>
      <c r="M229" s="308">
        <f>SUM(M230)</f>
        <v>0</v>
      </c>
      <c r="O229" s="263"/>
      <c r="P229" s="102">
        <f>SUM(P230)</f>
        <v>79578632</v>
      </c>
      <c r="R229" s="191"/>
      <c r="S229" s="102">
        <f>SUM(S230)</f>
        <v>79578632</v>
      </c>
      <c r="T229" s="264"/>
      <c r="V229" s="492"/>
    </row>
    <row r="230" spans="2:22" s="284" customFormat="1" ht="45.6" customHeight="1" thickBot="1">
      <c r="B230" s="309">
        <v>11.57</v>
      </c>
      <c r="C230" s="310" t="s">
        <v>262</v>
      </c>
      <c r="D230" s="311" t="s">
        <v>263</v>
      </c>
      <c r="E230" s="312">
        <v>1</v>
      </c>
      <c r="F230" s="313">
        <v>79578632</v>
      </c>
      <c r="G230" s="314">
        <f>+E230*F230</f>
        <v>79578632</v>
      </c>
      <c r="I230" s="316">
        <v>1</v>
      </c>
      <c r="J230" s="278">
        <f>+I230*F230</f>
        <v>79578632</v>
      </c>
      <c r="L230" s="460"/>
      <c r="M230" s="315">
        <f>+(L230)*F230</f>
        <v>0</v>
      </c>
      <c r="O230" s="317">
        <v>1</v>
      </c>
      <c r="P230" s="314">
        <f>+O230*F230</f>
        <v>79578632</v>
      </c>
      <c r="R230" s="317">
        <f>+L230+O230</f>
        <v>1</v>
      </c>
      <c r="S230" s="313">
        <f>+R230*F230</f>
        <v>79578632</v>
      </c>
      <c r="T230" s="318">
        <f>+S230/G230</f>
        <v>1</v>
      </c>
      <c r="V230" s="492"/>
    </row>
    <row r="231" spans="2:22" s="284" customFormat="1" ht="7.15" customHeight="1">
      <c r="D231" s="292"/>
      <c r="G231" s="293"/>
      <c r="J231" s="294"/>
      <c r="L231" s="458"/>
      <c r="M231" s="295"/>
      <c r="O231" s="296"/>
      <c r="P231" s="319"/>
      <c r="R231" s="298"/>
      <c r="S231" s="299"/>
      <c r="T231" s="300"/>
      <c r="V231" s="492"/>
    </row>
    <row r="232" spans="2:22" s="284" customFormat="1" ht="5.45" customHeight="1" thickBot="1">
      <c r="B232" s="301"/>
      <c r="D232" s="320"/>
      <c r="F232" s="301"/>
      <c r="G232" s="321"/>
      <c r="J232" s="294"/>
      <c r="L232" s="458"/>
      <c r="M232" s="295"/>
      <c r="O232" s="301"/>
      <c r="P232" s="302"/>
      <c r="R232" s="298"/>
      <c r="S232" s="303"/>
      <c r="T232" s="300"/>
      <c r="V232" s="492"/>
    </row>
    <row r="233" spans="2:22" s="284" customFormat="1" ht="40.15" customHeight="1" thickBot="1">
      <c r="B233" s="739" t="s">
        <v>264</v>
      </c>
      <c r="C233" s="740"/>
      <c r="D233" s="740"/>
      <c r="E233" s="740"/>
      <c r="F233" s="740"/>
      <c r="G233" s="52">
        <f>+G234+G252</f>
        <v>1499989249.5055001</v>
      </c>
      <c r="I233" s="407"/>
      <c r="J233" s="52">
        <f>+J234+J252</f>
        <v>1681829328.0955</v>
      </c>
      <c r="L233" s="461"/>
      <c r="M233" s="102">
        <f>+M234+M252</f>
        <v>0</v>
      </c>
      <c r="O233" s="322"/>
      <c r="P233" s="405">
        <f>+P234+P252</f>
        <v>1473206593.3600194</v>
      </c>
      <c r="R233" s="323"/>
      <c r="S233" s="405">
        <f>+S234+S252</f>
        <v>1473206593.3600194</v>
      </c>
      <c r="T233" s="324"/>
      <c r="V233" s="492"/>
    </row>
    <row r="234" spans="2:22" s="284" customFormat="1" ht="40.15" customHeight="1" thickBot="1">
      <c r="B234" s="742" t="s">
        <v>265</v>
      </c>
      <c r="C234" s="743"/>
      <c r="D234" s="743"/>
      <c r="E234" s="743"/>
      <c r="F234" s="744"/>
      <c r="G234" s="68">
        <f>SUM(G235:G249)</f>
        <v>1263923244.6955001</v>
      </c>
      <c r="I234" s="409"/>
      <c r="J234" s="52">
        <f>SUM(J235:J249)</f>
        <v>1274027305.2855</v>
      </c>
      <c r="L234" s="461"/>
      <c r="M234" s="102">
        <f>SUM(M235:M249)</f>
        <v>0</v>
      </c>
      <c r="O234" s="325"/>
      <c r="P234" s="405">
        <f>SUM(P235:P249)</f>
        <v>1069139464.5699999</v>
      </c>
      <c r="R234" s="323"/>
      <c r="S234" s="405">
        <f>SUM(S235:S249)</f>
        <v>1069139464.5699999</v>
      </c>
      <c r="T234" s="289"/>
      <c r="V234" s="495">
        <f>+S234-J234</f>
        <v>-204887840.71550012</v>
      </c>
    </row>
    <row r="235" spans="2:22" s="284" customFormat="1" ht="60" customHeight="1">
      <c r="B235" s="265">
        <v>11.58</v>
      </c>
      <c r="C235" s="171" t="s">
        <v>151</v>
      </c>
      <c r="D235" s="169" t="s">
        <v>4</v>
      </c>
      <c r="E235" s="215">
        <v>5635.54</v>
      </c>
      <c r="F235" s="216">
        <v>16405</v>
      </c>
      <c r="G235" s="95">
        <f t="shared" ref="G235:G249" si="73">+E235*F235</f>
        <v>92451033.700000003</v>
      </c>
      <c r="I235" s="371">
        <v>5785.54</v>
      </c>
      <c r="J235" s="95">
        <f>+I235*F235</f>
        <v>94911783.700000003</v>
      </c>
      <c r="L235" s="326"/>
      <c r="M235" s="327">
        <f t="shared" ref="M235:M249" si="74">+(L235)*F235</f>
        <v>0</v>
      </c>
      <c r="O235" s="244">
        <v>5785.53</v>
      </c>
      <c r="P235" s="199">
        <f t="shared" ref="P235:P249" si="75">+O235*F235</f>
        <v>94911619.649999991</v>
      </c>
      <c r="R235" s="244">
        <f>+L235+O235</f>
        <v>5785.53</v>
      </c>
      <c r="S235" s="216">
        <f t="shared" ref="S235:S249" si="76">+R235*F235</f>
        <v>94911619.649999991</v>
      </c>
      <c r="T235" s="246">
        <f>+S235/J235</f>
        <v>0.99999827155287135</v>
      </c>
      <c r="V235" s="492"/>
    </row>
    <row r="236" spans="2:22" s="284" customFormat="1" ht="60" customHeight="1">
      <c r="B236" s="100">
        <v>11.59</v>
      </c>
      <c r="C236" s="165" t="s">
        <v>152</v>
      </c>
      <c r="D236" s="163" t="s">
        <v>153</v>
      </c>
      <c r="E236" s="228">
        <f>+E235*6</f>
        <v>33813.24</v>
      </c>
      <c r="F236" s="222">
        <v>1569</v>
      </c>
      <c r="G236" s="96">
        <f t="shared" si="73"/>
        <v>53052973.559999995</v>
      </c>
      <c r="I236" s="374">
        <v>31820.339999999997</v>
      </c>
      <c r="J236" s="96">
        <f>+I236*F236</f>
        <v>49926113.459999993</v>
      </c>
      <c r="L236" s="328"/>
      <c r="M236" s="329">
        <f t="shared" si="74"/>
        <v>0</v>
      </c>
      <c r="O236" s="218">
        <v>31820.420000000002</v>
      </c>
      <c r="P236" s="200">
        <f t="shared" si="75"/>
        <v>49926238.980000004</v>
      </c>
      <c r="R236" s="218">
        <f>+L236+O236</f>
        <v>31820.420000000002</v>
      </c>
      <c r="S236" s="202">
        <f t="shared" si="76"/>
        <v>49926238.980000004</v>
      </c>
      <c r="T236" s="203">
        <f>+S236/J236</f>
        <v>1.0000025141151856</v>
      </c>
      <c r="V236" s="492"/>
    </row>
    <row r="237" spans="2:22" s="284" customFormat="1" ht="60" customHeight="1">
      <c r="B237" s="282">
        <v>11.6</v>
      </c>
      <c r="C237" s="165" t="s">
        <v>207</v>
      </c>
      <c r="D237" s="163" t="s">
        <v>4</v>
      </c>
      <c r="E237" s="228">
        <v>3789.1995000000006</v>
      </c>
      <c r="F237" s="222">
        <v>76769</v>
      </c>
      <c r="G237" s="96">
        <f t="shared" si="73"/>
        <v>290893056.41550004</v>
      </c>
      <c r="I237" s="374">
        <v>1329.5972661556107</v>
      </c>
      <c r="J237" s="96">
        <f t="shared" ref="J237:J249" si="77">+I237*F237</f>
        <v>102071852.52550007</v>
      </c>
      <c r="L237" s="330"/>
      <c r="M237" s="200">
        <f t="shared" si="74"/>
        <v>0</v>
      </c>
      <c r="O237" s="218">
        <v>1255.44</v>
      </c>
      <c r="P237" s="200">
        <f t="shared" si="75"/>
        <v>96378873.359999999</v>
      </c>
      <c r="R237" s="218">
        <f t="shared" ref="R237:R248" si="78">+L237+O237</f>
        <v>1255.44</v>
      </c>
      <c r="S237" s="202">
        <f t="shared" si="76"/>
        <v>96378873.359999999</v>
      </c>
      <c r="T237" s="203">
        <f t="shared" ref="T237:T248" si="79">+S237/J237</f>
        <v>0.94422576817563075</v>
      </c>
      <c r="V237" s="492"/>
    </row>
    <row r="238" spans="2:22" s="284" customFormat="1" ht="60" customHeight="1">
      <c r="B238" s="100">
        <v>11.61</v>
      </c>
      <c r="C238" s="165" t="s">
        <v>266</v>
      </c>
      <c r="D238" s="163" t="s">
        <v>101</v>
      </c>
      <c r="E238" s="228">
        <v>594.25</v>
      </c>
      <c r="F238" s="222">
        <v>145863</v>
      </c>
      <c r="G238" s="96">
        <f t="shared" si="73"/>
        <v>86679087.75</v>
      </c>
      <c r="I238" s="374">
        <v>464.25</v>
      </c>
      <c r="J238" s="96">
        <f t="shared" si="77"/>
        <v>67716897.75</v>
      </c>
      <c r="L238" s="328"/>
      <c r="M238" s="329">
        <f t="shared" si="74"/>
        <v>0</v>
      </c>
      <c r="O238" s="218">
        <v>464.25</v>
      </c>
      <c r="P238" s="200">
        <f t="shared" si="75"/>
        <v>67716897.75</v>
      </c>
      <c r="R238" s="218">
        <f t="shared" si="78"/>
        <v>464.25</v>
      </c>
      <c r="S238" s="202">
        <f t="shared" si="76"/>
        <v>67716897.75</v>
      </c>
      <c r="T238" s="203">
        <f>+S238/J238</f>
        <v>1</v>
      </c>
      <c r="U238" s="284" t="s">
        <v>514</v>
      </c>
      <c r="V238" s="492"/>
    </row>
    <row r="239" spans="2:22" s="284" customFormat="1" ht="60" customHeight="1">
      <c r="B239" s="100">
        <v>11.62</v>
      </c>
      <c r="C239" s="165" t="s">
        <v>267</v>
      </c>
      <c r="D239" s="163" t="s">
        <v>101</v>
      </c>
      <c r="E239" s="228">
        <v>30.3</v>
      </c>
      <c r="F239" s="222">
        <v>260354</v>
      </c>
      <c r="G239" s="96">
        <f t="shared" si="73"/>
        <v>7888726.2000000002</v>
      </c>
      <c r="I239" s="374">
        <v>514.1</v>
      </c>
      <c r="J239" s="96">
        <f t="shared" si="77"/>
        <v>133847991.40000001</v>
      </c>
      <c r="L239" s="328"/>
      <c r="M239" s="329">
        <f t="shared" si="74"/>
        <v>0</v>
      </c>
      <c r="O239" s="218">
        <v>407.03000000000003</v>
      </c>
      <c r="P239" s="200">
        <f t="shared" si="75"/>
        <v>105971888.62</v>
      </c>
      <c r="R239" s="218">
        <f t="shared" si="78"/>
        <v>407.03000000000003</v>
      </c>
      <c r="S239" s="202">
        <f t="shared" si="76"/>
        <v>105971888.62</v>
      </c>
      <c r="T239" s="203">
        <f t="shared" si="79"/>
        <v>0.79173312585100175</v>
      </c>
      <c r="V239" s="492"/>
    </row>
    <row r="240" spans="2:22" s="284" customFormat="1" ht="60" customHeight="1">
      <c r="B240" s="282">
        <v>11.63</v>
      </c>
      <c r="C240" s="165" t="s">
        <v>268</v>
      </c>
      <c r="D240" s="163" t="s">
        <v>101</v>
      </c>
      <c r="E240" s="228">
        <v>307.43</v>
      </c>
      <c r="F240" s="222">
        <v>330686</v>
      </c>
      <c r="G240" s="96">
        <f t="shared" si="73"/>
        <v>101662796.98</v>
      </c>
      <c r="I240" s="374">
        <v>156</v>
      </c>
      <c r="J240" s="96">
        <f t="shared" si="77"/>
        <v>51587016</v>
      </c>
      <c r="L240" s="328"/>
      <c r="M240" s="329">
        <f t="shared" si="74"/>
        <v>0</v>
      </c>
      <c r="O240" s="218">
        <v>30</v>
      </c>
      <c r="P240" s="200">
        <f t="shared" si="75"/>
        <v>9920580</v>
      </c>
      <c r="R240" s="218">
        <f t="shared" si="78"/>
        <v>30</v>
      </c>
      <c r="S240" s="202">
        <f t="shared" si="76"/>
        <v>9920580</v>
      </c>
      <c r="T240" s="203">
        <f t="shared" si="79"/>
        <v>0.19230769230769232</v>
      </c>
      <c r="V240" s="492"/>
    </row>
    <row r="241" spans="2:22" s="284" customFormat="1" ht="60" customHeight="1">
      <c r="B241" s="100">
        <v>11.64</v>
      </c>
      <c r="C241" s="165" t="s">
        <v>269</v>
      </c>
      <c r="D241" s="163" t="s">
        <v>101</v>
      </c>
      <c r="E241" s="228">
        <f>414.55</f>
        <v>414.55</v>
      </c>
      <c r="F241" s="222">
        <v>461827</v>
      </c>
      <c r="G241" s="96">
        <f t="shared" si="73"/>
        <v>191450382.84999999</v>
      </c>
      <c r="I241" s="374">
        <v>414.55</v>
      </c>
      <c r="J241" s="96">
        <f t="shared" si="77"/>
        <v>191450382.84999999</v>
      </c>
      <c r="L241" s="328"/>
      <c r="M241" s="329">
        <f t="shared" si="74"/>
        <v>0</v>
      </c>
      <c r="O241" s="218">
        <v>414.55</v>
      </c>
      <c r="P241" s="200">
        <f t="shared" si="75"/>
        <v>191450382.84999999</v>
      </c>
      <c r="R241" s="218">
        <f t="shared" si="78"/>
        <v>414.55</v>
      </c>
      <c r="S241" s="202">
        <f t="shared" si="76"/>
        <v>191450382.84999999</v>
      </c>
      <c r="T241" s="203">
        <f t="shared" si="79"/>
        <v>1</v>
      </c>
      <c r="V241" s="492"/>
    </row>
    <row r="242" spans="2:22" s="284" customFormat="1" ht="60" customHeight="1">
      <c r="B242" s="100">
        <v>11.65</v>
      </c>
      <c r="C242" s="165" t="s">
        <v>270</v>
      </c>
      <c r="D242" s="163" t="s">
        <v>101</v>
      </c>
      <c r="E242" s="228">
        <f>136.06</f>
        <v>136.06</v>
      </c>
      <c r="F242" s="222">
        <v>1226834</v>
      </c>
      <c r="G242" s="96">
        <f t="shared" si="73"/>
        <v>166923034.03999999</v>
      </c>
      <c r="I242" s="374">
        <v>136.06</v>
      </c>
      <c r="J242" s="96">
        <f t="shared" si="77"/>
        <v>166923034.03999999</v>
      </c>
      <c r="L242" s="331"/>
      <c r="M242" s="329">
        <f t="shared" si="74"/>
        <v>0</v>
      </c>
      <c r="O242" s="218">
        <v>136.06</v>
      </c>
      <c r="P242" s="200">
        <f t="shared" si="75"/>
        <v>166923034.03999999</v>
      </c>
      <c r="R242" s="218">
        <f t="shared" si="78"/>
        <v>136.06</v>
      </c>
      <c r="S242" s="202">
        <f t="shared" si="76"/>
        <v>166923034.03999999</v>
      </c>
      <c r="T242" s="203">
        <f t="shared" si="79"/>
        <v>1</v>
      </c>
      <c r="V242" s="492"/>
    </row>
    <row r="243" spans="2:22" s="284" customFormat="1" ht="60" customHeight="1">
      <c r="B243" s="282">
        <v>11.66</v>
      </c>
      <c r="C243" s="165" t="s">
        <v>271</v>
      </c>
      <c r="D243" s="163" t="s">
        <v>117</v>
      </c>
      <c r="E243" s="228">
        <v>40</v>
      </c>
      <c r="F243" s="222">
        <v>2556288</v>
      </c>
      <c r="G243" s="96">
        <f t="shared" si="73"/>
        <v>102251520</v>
      </c>
      <c r="I243" s="374">
        <v>45</v>
      </c>
      <c r="J243" s="96">
        <f t="shared" si="77"/>
        <v>115032960</v>
      </c>
      <c r="L243" s="347"/>
      <c r="M243" s="329">
        <f t="shared" si="74"/>
        <v>0</v>
      </c>
      <c r="O243" s="218">
        <v>40</v>
      </c>
      <c r="P243" s="200">
        <f t="shared" si="75"/>
        <v>102251520</v>
      </c>
      <c r="R243" s="218">
        <f t="shared" si="78"/>
        <v>40</v>
      </c>
      <c r="S243" s="202">
        <f t="shared" si="76"/>
        <v>102251520</v>
      </c>
      <c r="T243" s="203">
        <f t="shared" si="79"/>
        <v>0.88888888888888884</v>
      </c>
      <c r="V243" s="492"/>
    </row>
    <row r="244" spans="2:22" s="284" customFormat="1" ht="60" customHeight="1">
      <c r="B244" s="100">
        <v>11.67</v>
      </c>
      <c r="C244" s="165" t="s">
        <v>272</v>
      </c>
      <c r="D244" s="163" t="s">
        <v>117</v>
      </c>
      <c r="E244" s="228">
        <v>32</v>
      </c>
      <c r="F244" s="222">
        <v>2839529</v>
      </c>
      <c r="G244" s="96">
        <f t="shared" si="73"/>
        <v>90864928</v>
      </c>
      <c r="I244" s="374">
        <v>47</v>
      </c>
      <c r="J244" s="96">
        <f t="shared" si="77"/>
        <v>133457863</v>
      </c>
      <c r="L244" s="347"/>
      <c r="M244" s="329">
        <f t="shared" si="74"/>
        <v>0</v>
      </c>
      <c r="O244" s="218">
        <v>29</v>
      </c>
      <c r="P244" s="219">
        <f t="shared" si="75"/>
        <v>82346341</v>
      </c>
      <c r="R244" s="218">
        <f t="shared" si="78"/>
        <v>29</v>
      </c>
      <c r="S244" s="202">
        <f t="shared" si="76"/>
        <v>82346341</v>
      </c>
      <c r="T244" s="203">
        <f t="shared" si="79"/>
        <v>0.61702127659574468</v>
      </c>
      <c r="V244" s="492"/>
    </row>
    <row r="245" spans="2:22" s="284" customFormat="1" ht="60" customHeight="1">
      <c r="B245" s="100">
        <v>11.68</v>
      </c>
      <c r="C245" s="165" t="s">
        <v>273</v>
      </c>
      <c r="D245" s="163" t="s">
        <v>101</v>
      </c>
      <c r="E245" s="228">
        <v>49.7</v>
      </c>
      <c r="F245" s="222">
        <v>700316</v>
      </c>
      <c r="G245" s="96">
        <f t="shared" si="73"/>
        <v>34805705.200000003</v>
      </c>
      <c r="I245" s="374">
        <v>0</v>
      </c>
      <c r="J245" s="96">
        <f t="shared" si="77"/>
        <v>0</v>
      </c>
      <c r="L245" s="330"/>
      <c r="M245" s="217">
        <f t="shared" si="74"/>
        <v>0</v>
      </c>
      <c r="O245" s="218">
        <v>0</v>
      </c>
      <c r="P245" s="219">
        <f t="shared" si="75"/>
        <v>0</v>
      </c>
      <c r="R245" s="218">
        <f t="shared" si="78"/>
        <v>0</v>
      </c>
      <c r="S245" s="202">
        <f t="shared" si="76"/>
        <v>0</v>
      </c>
      <c r="T245" s="203">
        <v>0</v>
      </c>
      <c r="V245" s="492"/>
    </row>
    <row r="246" spans="2:22" s="284" customFormat="1" ht="60" customHeight="1">
      <c r="B246" s="100" t="s">
        <v>477</v>
      </c>
      <c r="C246" s="32" t="s">
        <v>478</v>
      </c>
      <c r="D246" s="411" t="s">
        <v>4</v>
      </c>
      <c r="E246" s="228">
        <v>0</v>
      </c>
      <c r="F246" s="222">
        <v>909416</v>
      </c>
      <c r="G246" s="96">
        <f t="shared" si="73"/>
        <v>0</v>
      </c>
      <c r="I246" s="374">
        <v>144.16</v>
      </c>
      <c r="J246" s="96">
        <f t="shared" si="77"/>
        <v>131101410.56</v>
      </c>
      <c r="L246" s="330"/>
      <c r="M246" s="410">
        <f t="shared" si="74"/>
        <v>0</v>
      </c>
      <c r="O246" s="218">
        <v>87.52</v>
      </c>
      <c r="P246" s="219">
        <f t="shared" si="75"/>
        <v>79592088.319999993</v>
      </c>
      <c r="R246" s="218">
        <f t="shared" si="78"/>
        <v>87.52</v>
      </c>
      <c r="S246" s="202">
        <f t="shared" si="76"/>
        <v>79592088.319999993</v>
      </c>
      <c r="T246" s="203">
        <f t="shared" si="79"/>
        <v>0.60710321864594885</v>
      </c>
      <c r="V246" s="492"/>
    </row>
    <row r="247" spans="2:22" s="284" customFormat="1" ht="60" customHeight="1">
      <c r="B247" s="282">
        <v>11.69</v>
      </c>
      <c r="C247" s="165" t="s">
        <v>274</v>
      </c>
      <c r="D247" s="163" t="s">
        <v>185</v>
      </c>
      <c r="E247" s="228">
        <v>50</v>
      </c>
      <c r="F247" s="222">
        <v>250000</v>
      </c>
      <c r="G247" s="96">
        <f t="shared" si="73"/>
        <v>12500000</v>
      </c>
      <c r="I247" s="374">
        <v>40</v>
      </c>
      <c r="J247" s="96">
        <f t="shared" si="77"/>
        <v>10000000</v>
      </c>
      <c r="L247" s="450"/>
      <c r="M247" s="329">
        <f t="shared" si="74"/>
        <v>0</v>
      </c>
      <c r="O247" s="218">
        <v>28</v>
      </c>
      <c r="P247" s="219">
        <f t="shared" si="75"/>
        <v>7000000</v>
      </c>
      <c r="R247" s="218">
        <f t="shared" si="78"/>
        <v>28</v>
      </c>
      <c r="S247" s="202">
        <f t="shared" si="76"/>
        <v>7000000</v>
      </c>
      <c r="T247" s="203">
        <f t="shared" si="79"/>
        <v>0.7</v>
      </c>
      <c r="V247" s="492"/>
    </row>
    <row r="248" spans="2:22" s="284" customFormat="1" ht="60" customHeight="1">
      <c r="B248" s="100">
        <v>11.7</v>
      </c>
      <c r="C248" s="165" t="s">
        <v>275</v>
      </c>
      <c r="D248" s="163" t="s">
        <v>185</v>
      </c>
      <c r="E248" s="228">
        <v>50</v>
      </c>
      <c r="F248" s="222">
        <v>350000</v>
      </c>
      <c r="G248" s="96">
        <f t="shared" si="73"/>
        <v>17500000</v>
      </c>
      <c r="I248" s="374">
        <v>40</v>
      </c>
      <c r="J248" s="96">
        <f t="shared" si="77"/>
        <v>14000000</v>
      </c>
      <c r="L248" s="450"/>
      <c r="M248" s="329">
        <f t="shared" si="74"/>
        <v>0</v>
      </c>
      <c r="O248" s="218">
        <v>25</v>
      </c>
      <c r="P248" s="219">
        <f t="shared" si="75"/>
        <v>8750000</v>
      </c>
      <c r="R248" s="218">
        <f t="shared" si="78"/>
        <v>25</v>
      </c>
      <c r="S248" s="202">
        <f t="shared" si="76"/>
        <v>8750000</v>
      </c>
      <c r="T248" s="203">
        <f t="shared" si="79"/>
        <v>0.625</v>
      </c>
      <c r="V248" s="492"/>
    </row>
    <row r="249" spans="2:22" s="284" customFormat="1" ht="60" customHeight="1" thickBot="1">
      <c r="B249" s="204">
        <v>11.71</v>
      </c>
      <c r="C249" s="195" t="s">
        <v>276</v>
      </c>
      <c r="D249" s="250" t="s">
        <v>185</v>
      </c>
      <c r="E249" s="235">
        <v>50</v>
      </c>
      <c r="F249" s="206">
        <v>300000</v>
      </c>
      <c r="G249" s="97">
        <f t="shared" si="73"/>
        <v>15000000</v>
      </c>
      <c r="I249" s="375">
        <v>40</v>
      </c>
      <c r="J249" s="97">
        <f t="shared" si="77"/>
        <v>12000000</v>
      </c>
      <c r="L249" s="451"/>
      <c r="M249" s="497">
        <f t="shared" si="74"/>
        <v>0</v>
      </c>
      <c r="O249" s="237">
        <v>20</v>
      </c>
      <c r="P249" s="211">
        <f t="shared" si="75"/>
        <v>6000000</v>
      </c>
      <c r="R249" s="237">
        <f>+L249+O249</f>
        <v>20</v>
      </c>
      <c r="S249" s="259">
        <f t="shared" si="76"/>
        <v>6000000</v>
      </c>
      <c r="T249" s="213">
        <f>+S249/J249</f>
        <v>0.5</v>
      </c>
      <c r="V249" s="492"/>
    </row>
    <row r="250" spans="2:22" s="284" customFormat="1" ht="12.6" customHeight="1">
      <c r="D250" s="292"/>
      <c r="G250" s="293"/>
      <c r="J250" s="294"/>
      <c r="L250" s="458"/>
      <c r="M250" s="332"/>
      <c r="P250" s="297"/>
      <c r="R250" s="298"/>
      <c r="S250" s="299"/>
      <c r="T250" s="333"/>
      <c r="V250" s="492"/>
    </row>
    <row r="251" spans="2:22" s="284" customFormat="1" ht="13.15" customHeight="1" thickBot="1">
      <c r="D251" s="320"/>
      <c r="E251" s="301"/>
      <c r="G251" s="293"/>
      <c r="J251" s="294"/>
      <c r="L251" s="458"/>
      <c r="M251" s="295"/>
      <c r="P251" s="334"/>
      <c r="R251" s="298"/>
      <c r="S251" s="335"/>
      <c r="T251" s="300"/>
      <c r="V251" s="492"/>
    </row>
    <row r="252" spans="2:22" s="284" customFormat="1" ht="30" customHeight="1" thickBot="1">
      <c r="B252" s="745" t="s">
        <v>277</v>
      </c>
      <c r="C252" s="746"/>
      <c r="D252" s="746"/>
      <c r="E252" s="746"/>
      <c r="F252" s="747"/>
      <c r="G252" s="68">
        <f>SUM(G253:G259)</f>
        <v>236066004.81</v>
      </c>
      <c r="I252" s="397"/>
      <c r="J252" s="52">
        <f>SUM(J253:J274)</f>
        <v>407802022.81</v>
      </c>
      <c r="L252" s="449"/>
      <c r="M252" s="52">
        <f>SUM(M253:M274)</f>
        <v>0</v>
      </c>
      <c r="O252" s="263"/>
      <c r="P252" s="405">
        <f>SUM(P253:P274)</f>
        <v>404067128.79001945</v>
      </c>
      <c r="R252" s="271"/>
      <c r="S252" s="405">
        <f>SUM(S253:S274)</f>
        <v>404067128.79001945</v>
      </c>
      <c r="T252" s="264"/>
      <c r="V252" s="492"/>
    </row>
    <row r="253" spans="2:22" s="284" customFormat="1" ht="60" customHeight="1">
      <c r="B253" s="214">
        <v>11.72</v>
      </c>
      <c r="C253" s="171" t="s">
        <v>151</v>
      </c>
      <c r="D253" s="169" t="s">
        <v>4</v>
      </c>
      <c r="E253" s="215">
        <v>306</v>
      </c>
      <c r="F253" s="216">
        <v>16405</v>
      </c>
      <c r="G253" s="95">
        <f t="shared" ref="G253:G273" si="80">+E253*F253</f>
        <v>5019930</v>
      </c>
      <c r="I253" s="371">
        <v>306</v>
      </c>
      <c r="J253" s="273">
        <f>+I253*F253</f>
        <v>5019930</v>
      </c>
      <c r="L253" s="254"/>
      <c r="M253" s="242">
        <f t="shared" ref="M253:M259" si="81">+(L253)*F253</f>
        <v>0</v>
      </c>
      <c r="O253" s="244">
        <v>305.99</v>
      </c>
      <c r="P253" s="275">
        <f t="shared" ref="P253:P273" si="82">+O253*F253</f>
        <v>5019765.95</v>
      </c>
      <c r="R253" s="244">
        <f>+L253+O253</f>
        <v>305.99</v>
      </c>
      <c r="S253" s="427">
        <f t="shared" ref="S253:S274" si="83">+R253*F253</f>
        <v>5019765.95</v>
      </c>
      <c r="T253" s="246">
        <f>+S253/J253</f>
        <v>0.99996732026143798</v>
      </c>
      <c r="V253" s="492"/>
    </row>
    <row r="254" spans="2:22" s="284" customFormat="1" ht="60" customHeight="1">
      <c r="B254" s="83">
        <v>11.73</v>
      </c>
      <c r="C254" s="165" t="s">
        <v>152</v>
      </c>
      <c r="D254" s="163" t="s">
        <v>153</v>
      </c>
      <c r="E254" s="228">
        <f>+E253*6</f>
        <v>1836</v>
      </c>
      <c r="F254" s="222">
        <v>1569</v>
      </c>
      <c r="G254" s="96">
        <f t="shared" si="80"/>
        <v>2880684</v>
      </c>
      <c r="I254" s="374">
        <v>1683</v>
      </c>
      <c r="J254" s="275">
        <f>+I254*F254</f>
        <v>2640627</v>
      </c>
      <c r="L254" s="330"/>
      <c r="M254" s="217">
        <f t="shared" si="81"/>
        <v>0</v>
      </c>
      <c r="O254" s="218">
        <v>0</v>
      </c>
      <c r="P254" s="219">
        <f t="shared" si="82"/>
        <v>0</v>
      </c>
      <c r="R254" s="218">
        <f>+L254+O254</f>
        <v>0</v>
      </c>
      <c r="S254" s="223">
        <f t="shared" si="83"/>
        <v>0</v>
      </c>
      <c r="T254" s="203">
        <f>+S254/J254</f>
        <v>0</v>
      </c>
      <c r="V254" s="492"/>
    </row>
    <row r="255" spans="2:22" s="284" customFormat="1" ht="60" customHeight="1">
      <c r="B255" s="83">
        <v>11.74</v>
      </c>
      <c r="C255" s="165" t="s">
        <v>207</v>
      </c>
      <c r="D255" s="163" t="s">
        <v>4</v>
      </c>
      <c r="E255" s="228">
        <v>251</v>
      </c>
      <c r="F255" s="222">
        <v>76769</v>
      </c>
      <c r="G255" s="96">
        <f t="shared" si="80"/>
        <v>19269019</v>
      </c>
      <c r="I255" s="374">
        <v>0</v>
      </c>
      <c r="J255" s="275">
        <f t="shared" ref="J255:J273" si="84">+I255*F255</f>
        <v>0</v>
      </c>
      <c r="L255" s="330"/>
      <c r="M255" s="217">
        <f t="shared" si="81"/>
        <v>0</v>
      </c>
      <c r="O255" s="218">
        <v>0</v>
      </c>
      <c r="P255" s="219">
        <f t="shared" si="82"/>
        <v>0</v>
      </c>
      <c r="R255" s="218">
        <f t="shared" ref="R255:R273" si="85">+L255+O255</f>
        <v>0</v>
      </c>
      <c r="S255" s="223">
        <f t="shared" si="83"/>
        <v>0</v>
      </c>
      <c r="T255" s="203">
        <v>0</v>
      </c>
      <c r="V255" s="492"/>
    </row>
    <row r="256" spans="2:22" s="284" customFormat="1" ht="60" customHeight="1">
      <c r="B256" s="83">
        <v>11.75</v>
      </c>
      <c r="C256" s="165" t="s">
        <v>209</v>
      </c>
      <c r="D256" s="163" t="s">
        <v>101</v>
      </c>
      <c r="E256" s="228">
        <v>162.69</v>
      </c>
      <c r="F256" s="222">
        <v>918949</v>
      </c>
      <c r="G256" s="96">
        <f t="shared" si="80"/>
        <v>149503812.81</v>
      </c>
      <c r="I256" s="374">
        <v>47.69</v>
      </c>
      <c r="J256" s="275">
        <f t="shared" si="84"/>
        <v>43824677.809999995</v>
      </c>
      <c r="L256" s="347"/>
      <c r="M256" s="498">
        <f t="shared" si="81"/>
        <v>0</v>
      </c>
      <c r="O256" s="218">
        <v>46.499397507391009</v>
      </c>
      <c r="P256" s="219">
        <f t="shared" si="82"/>
        <v>42730574.840019457</v>
      </c>
      <c r="R256" s="218">
        <f t="shared" si="85"/>
        <v>46.499397507391009</v>
      </c>
      <c r="S256" s="223">
        <f t="shared" si="83"/>
        <v>42730574.840019457</v>
      </c>
      <c r="T256" s="203">
        <f t="shared" ref="T256:T273" si="86">+S256/J256</f>
        <v>0.97503454618140095</v>
      </c>
      <c r="V256" s="492"/>
    </row>
    <row r="257" spans="2:22" s="284" customFormat="1" ht="60" customHeight="1">
      <c r="B257" s="83">
        <v>11.76</v>
      </c>
      <c r="C257" s="165" t="s">
        <v>215</v>
      </c>
      <c r="D257" s="163" t="s">
        <v>144</v>
      </c>
      <c r="E257" s="228">
        <v>2</v>
      </c>
      <c r="F257" s="222">
        <v>7543846</v>
      </c>
      <c r="G257" s="96">
        <f t="shared" si="80"/>
        <v>15087692</v>
      </c>
      <c r="I257" s="374">
        <v>8</v>
      </c>
      <c r="J257" s="275">
        <f t="shared" si="84"/>
        <v>60350768</v>
      </c>
      <c r="L257" s="347"/>
      <c r="M257" s="329">
        <f t="shared" si="81"/>
        <v>0</v>
      </c>
      <c r="O257" s="218">
        <v>8</v>
      </c>
      <c r="P257" s="219">
        <f t="shared" si="82"/>
        <v>60350768</v>
      </c>
      <c r="R257" s="218">
        <f t="shared" si="85"/>
        <v>8</v>
      </c>
      <c r="S257" s="336">
        <f t="shared" si="83"/>
        <v>60350768</v>
      </c>
      <c r="T257" s="203">
        <f t="shared" si="86"/>
        <v>1</v>
      </c>
      <c r="V257" s="492"/>
    </row>
    <row r="258" spans="2:22" s="284" customFormat="1" ht="60" customHeight="1">
      <c r="B258" s="83">
        <v>11.77</v>
      </c>
      <c r="C258" s="165" t="s">
        <v>218</v>
      </c>
      <c r="D258" s="163" t="s">
        <v>144</v>
      </c>
      <c r="E258" s="228">
        <v>1</v>
      </c>
      <c r="F258" s="222">
        <v>34934844</v>
      </c>
      <c r="G258" s="96">
        <f t="shared" si="80"/>
        <v>34934844</v>
      </c>
      <c r="I258" s="374">
        <v>1</v>
      </c>
      <c r="J258" s="275">
        <f t="shared" si="84"/>
        <v>34934844</v>
      </c>
      <c r="L258" s="450"/>
      <c r="M258" s="96">
        <f t="shared" si="81"/>
        <v>0</v>
      </c>
      <c r="O258" s="218">
        <v>1</v>
      </c>
      <c r="P258" s="219">
        <f t="shared" si="82"/>
        <v>34934844</v>
      </c>
      <c r="R258" s="218">
        <f t="shared" si="85"/>
        <v>1</v>
      </c>
      <c r="S258" s="223">
        <f t="shared" si="83"/>
        <v>34934844</v>
      </c>
      <c r="T258" s="203">
        <f t="shared" si="86"/>
        <v>1</v>
      </c>
      <c r="V258" s="492"/>
    </row>
    <row r="259" spans="2:22" s="284" customFormat="1" ht="60" customHeight="1">
      <c r="B259" s="83">
        <v>11.78</v>
      </c>
      <c r="C259" s="165" t="s">
        <v>221</v>
      </c>
      <c r="D259" s="163" t="s">
        <v>144</v>
      </c>
      <c r="E259" s="228">
        <v>1</v>
      </c>
      <c r="F259" s="222">
        <v>9370023</v>
      </c>
      <c r="G259" s="96">
        <f t="shared" si="80"/>
        <v>9370023</v>
      </c>
      <c r="I259" s="374">
        <v>1</v>
      </c>
      <c r="J259" s="275">
        <f t="shared" si="84"/>
        <v>9370023</v>
      </c>
      <c r="L259" s="499"/>
      <c r="M259" s="96">
        <f t="shared" si="81"/>
        <v>0</v>
      </c>
      <c r="O259" s="341">
        <v>1</v>
      </c>
      <c r="P259" s="338">
        <f t="shared" si="82"/>
        <v>9370023</v>
      </c>
      <c r="R259" s="218">
        <f t="shared" si="85"/>
        <v>1</v>
      </c>
      <c r="S259" s="223">
        <f t="shared" si="83"/>
        <v>9370023</v>
      </c>
      <c r="T259" s="203">
        <f t="shared" si="86"/>
        <v>1</v>
      </c>
      <c r="V259" s="492"/>
    </row>
    <row r="260" spans="2:22" s="284" customFormat="1" ht="60" customHeight="1">
      <c r="B260" s="422" t="s">
        <v>396</v>
      </c>
      <c r="C260" s="165" t="s">
        <v>397</v>
      </c>
      <c r="D260" s="163" t="s">
        <v>466</v>
      </c>
      <c r="E260" s="228">
        <v>0</v>
      </c>
      <c r="F260" s="61">
        <v>7003600</v>
      </c>
      <c r="G260" s="96">
        <f t="shared" si="80"/>
        <v>0</v>
      </c>
      <c r="H260" s="339"/>
      <c r="I260" s="376">
        <v>2</v>
      </c>
      <c r="J260" s="275">
        <f t="shared" si="84"/>
        <v>14007200</v>
      </c>
      <c r="L260" s="374"/>
      <c r="M260" s="96">
        <f t="shared" ref="M260:M273" si="87">+L260*F260</f>
        <v>0</v>
      </c>
      <c r="O260" s="341">
        <v>2</v>
      </c>
      <c r="P260" s="338">
        <f t="shared" si="82"/>
        <v>14007200</v>
      </c>
      <c r="R260" s="218">
        <f t="shared" si="85"/>
        <v>2</v>
      </c>
      <c r="S260" s="223">
        <f t="shared" si="83"/>
        <v>14007200</v>
      </c>
      <c r="T260" s="203">
        <f t="shared" si="86"/>
        <v>1</v>
      </c>
      <c r="V260" s="492"/>
    </row>
    <row r="261" spans="2:22" s="284" customFormat="1" ht="60" customHeight="1">
      <c r="B261" s="83" t="s">
        <v>398</v>
      </c>
      <c r="C261" s="165" t="s">
        <v>399</v>
      </c>
      <c r="D261" s="163" t="s">
        <v>466</v>
      </c>
      <c r="E261" s="228">
        <v>0</v>
      </c>
      <c r="F261" s="61">
        <v>4543072</v>
      </c>
      <c r="G261" s="96">
        <f t="shared" si="80"/>
        <v>0</v>
      </c>
      <c r="H261" s="339"/>
      <c r="I261" s="376">
        <v>7</v>
      </c>
      <c r="J261" s="275">
        <f t="shared" si="84"/>
        <v>31801504</v>
      </c>
      <c r="L261" s="374"/>
      <c r="M261" s="96">
        <f t="shared" si="87"/>
        <v>0</v>
      </c>
      <c r="O261" s="341">
        <v>7</v>
      </c>
      <c r="P261" s="338">
        <f t="shared" si="82"/>
        <v>31801504</v>
      </c>
      <c r="R261" s="218">
        <f t="shared" si="85"/>
        <v>7</v>
      </c>
      <c r="S261" s="223">
        <f t="shared" si="83"/>
        <v>31801504</v>
      </c>
      <c r="T261" s="203">
        <f t="shared" si="86"/>
        <v>1</v>
      </c>
      <c r="V261" s="492"/>
    </row>
    <row r="262" spans="2:22" s="284" customFormat="1" ht="60" customHeight="1">
      <c r="B262" s="83" t="s">
        <v>401</v>
      </c>
      <c r="C262" s="165" t="s">
        <v>400</v>
      </c>
      <c r="D262" s="163" t="s">
        <v>466</v>
      </c>
      <c r="E262" s="228">
        <v>0</v>
      </c>
      <c r="F262" s="60">
        <v>8817088</v>
      </c>
      <c r="G262" s="96">
        <f t="shared" si="80"/>
        <v>0</v>
      </c>
      <c r="H262" s="339"/>
      <c r="I262" s="376">
        <v>2</v>
      </c>
      <c r="J262" s="275">
        <f t="shared" si="84"/>
        <v>17634176</v>
      </c>
      <c r="L262" s="374"/>
      <c r="M262" s="96">
        <f t="shared" si="87"/>
        <v>0</v>
      </c>
      <c r="O262" s="341">
        <v>2</v>
      </c>
      <c r="P262" s="338">
        <f t="shared" si="82"/>
        <v>17634176</v>
      </c>
      <c r="R262" s="218">
        <f t="shared" si="85"/>
        <v>2</v>
      </c>
      <c r="S262" s="223">
        <f t="shared" si="83"/>
        <v>17634176</v>
      </c>
      <c r="T262" s="203">
        <f t="shared" si="86"/>
        <v>1</v>
      </c>
      <c r="V262" s="492"/>
    </row>
    <row r="263" spans="2:22" s="284" customFormat="1" ht="60" customHeight="1">
      <c r="B263" s="83" t="s">
        <v>402</v>
      </c>
      <c r="C263" s="165" t="s">
        <v>403</v>
      </c>
      <c r="D263" s="163" t="s">
        <v>466</v>
      </c>
      <c r="E263" s="228">
        <v>0</v>
      </c>
      <c r="F263" s="60">
        <v>8260327</v>
      </c>
      <c r="G263" s="96">
        <f t="shared" si="80"/>
        <v>0</v>
      </c>
      <c r="H263" s="339"/>
      <c r="I263" s="376">
        <v>2</v>
      </c>
      <c r="J263" s="275">
        <f t="shared" si="84"/>
        <v>16520654</v>
      </c>
      <c r="L263" s="374"/>
      <c r="M263" s="96">
        <f t="shared" si="87"/>
        <v>0</v>
      </c>
      <c r="O263" s="341">
        <v>2</v>
      </c>
      <c r="P263" s="338">
        <f t="shared" si="82"/>
        <v>16520654</v>
      </c>
      <c r="R263" s="218">
        <f t="shared" si="85"/>
        <v>2</v>
      </c>
      <c r="S263" s="223">
        <f t="shared" si="83"/>
        <v>16520654</v>
      </c>
      <c r="T263" s="203">
        <f t="shared" si="86"/>
        <v>1</v>
      </c>
      <c r="V263" s="492"/>
    </row>
    <row r="264" spans="2:22" s="284" customFormat="1" ht="60" customHeight="1">
      <c r="B264" s="83" t="s">
        <v>404</v>
      </c>
      <c r="C264" s="165" t="s">
        <v>405</v>
      </c>
      <c r="D264" s="163" t="s">
        <v>466</v>
      </c>
      <c r="E264" s="228">
        <v>0</v>
      </c>
      <c r="F264" s="60">
        <v>13402555</v>
      </c>
      <c r="G264" s="96">
        <f t="shared" si="80"/>
        <v>0</v>
      </c>
      <c r="H264" s="339"/>
      <c r="I264" s="376">
        <v>1</v>
      </c>
      <c r="J264" s="275">
        <f t="shared" si="84"/>
        <v>13402555</v>
      </c>
      <c r="L264" s="374"/>
      <c r="M264" s="96">
        <f t="shared" si="87"/>
        <v>0</v>
      </c>
      <c r="O264" s="341">
        <v>1</v>
      </c>
      <c r="P264" s="338">
        <f t="shared" si="82"/>
        <v>13402555</v>
      </c>
      <c r="R264" s="218">
        <f t="shared" si="85"/>
        <v>1</v>
      </c>
      <c r="S264" s="223">
        <f t="shared" si="83"/>
        <v>13402555</v>
      </c>
      <c r="T264" s="203">
        <f t="shared" si="86"/>
        <v>1</v>
      </c>
      <c r="V264" s="492"/>
    </row>
    <row r="265" spans="2:22" s="284" customFormat="1" ht="60" customHeight="1">
      <c r="B265" s="83" t="s">
        <v>407</v>
      </c>
      <c r="C265" s="165" t="s">
        <v>406</v>
      </c>
      <c r="D265" s="163" t="s">
        <v>466</v>
      </c>
      <c r="E265" s="228">
        <v>0</v>
      </c>
      <c r="F265" s="60">
        <v>18700572</v>
      </c>
      <c r="G265" s="96">
        <f t="shared" si="80"/>
        <v>0</v>
      </c>
      <c r="H265" s="339"/>
      <c r="I265" s="376">
        <v>1</v>
      </c>
      <c r="J265" s="275">
        <f t="shared" si="84"/>
        <v>18700572</v>
      </c>
      <c r="L265" s="374"/>
      <c r="M265" s="96">
        <f t="shared" si="87"/>
        <v>0</v>
      </c>
      <c r="O265" s="341">
        <v>1</v>
      </c>
      <c r="P265" s="338">
        <f t="shared" si="82"/>
        <v>18700572</v>
      </c>
      <c r="R265" s="218">
        <f t="shared" si="85"/>
        <v>1</v>
      </c>
      <c r="S265" s="223">
        <f t="shared" si="83"/>
        <v>18700572</v>
      </c>
      <c r="T265" s="203">
        <f t="shared" si="86"/>
        <v>1</v>
      </c>
      <c r="V265" s="492"/>
    </row>
    <row r="266" spans="2:22" s="284" customFormat="1" ht="60" customHeight="1">
      <c r="B266" s="83" t="s">
        <v>474</v>
      </c>
      <c r="C266" s="165" t="s">
        <v>475</v>
      </c>
      <c r="D266" s="163" t="s">
        <v>4</v>
      </c>
      <c r="E266" s="228">
        <v>0</v>
      </c>
      <c r="F266" s="60">
        <v>909416</v>
      </c>
      <c r="G266" s="96">
        <f t="shared" si="80"/>
        <v>0</v>
      </c>
      <c r="H266" s="339"/>
      <c r="I266" s="376">
        <v>60</v>
      </c>
      <c r="J266" s="275">
        <f t="shared" si="84"/>
        <v>54564960</v>
      </c>
      <c r="L266" s="374"/>
      <c r="M266" s="96">
        <f t="shared" si="87"/>
        <v>0</v>
      </c>
      <c r="O266" s="341">
        <v>60</v>
      </c>
      <c r="P266" s="338">
        <f t="shared" si="82"/>
        <v>54564960</v>
      </c>
      <c r="R266" s="218">
        <f t="shared" si="85"/>
        <v>60</v>
      </c>
      <c r="S266" s="223">
        <f t="shared" si="83"/>
        <v>54564960</v>
      </c>
      <c r="T266" s="203">
        <f t="shared" si="86"/>
        <v>1</v>
      </c>
      <c r="V266" s="492"/>
    </row>
    <row r="267" spans="2:22" s="284" customFormat="1" ht="60" customHeight="1">
      <c r="B267" s="83" t="s">
        <v>408</v>
      </c>
      <c r="C267" s="165" t="s">
        <v>409</v>
      </c>
      <c r="D267" s="163" t="s">
        <v>466</v>
      </c>
      <c r="E267" s="228">
        <v>0</v>
      </c>
      <c r="F267" s="60">
        <v>3122490</v>
      </c>
      <c r="G267" s="96">
        <f t="shared" si="80"/>
        <v>0</v>
      </c>
      <c r="H267" s="339"/>
      <c r="I267" s="376">
        <v>1</v>
      </c>
      <c r="J267" s="275">
        <f t="shared" si="84"/>
        <v>3122490</v>
      </c>
      <c r="L267" s="374"/>
      <c r="M267" s="96">
        <f t="shared" si="87"/>
        <v>0</v>
      </c>
      <c r="O267" s="341">
        <v>1</v>
      </c>
      <c r="P267" s="338">
        <f t="shared" si="82"/>
        <v>3122490</v>
      </c>
      <c r="R267" s="218">
        <f t="shared" si="85"/>
        <v>1</v>
      </c>
      <c r="S267" s="223">
        <f t="shared" si="83"/>
        <v>3122490</v>
      </c>
      <c r="T267" s="203">
        <f t="shared" si="86"/>
        <v>1</v>
      </c>
      <c r="V267" s="492"/>
    </row>
    <row r="268" spans="2:22" s="284" customFormat="1" ht="60" customHeight="1">
      <c r="B268" s="422" t="s">
        <v>410</v>
      </c>
      <c r="C268" s="172" t="s">
        <v>476</v>
      </c>
      <c r="D268" s="170" t="s">
        <v>466</v>
      </c>
      <c r="E268" s="228">
        <v>0</v>
      </c>
      <c r="F268" s="60">
        <v>2494567</v>
      </c>
      <c r="G268" s="96">
        <f t="shared" si="80"/>
        <v>0</v>
      </c>
      <c r="H268" s="342"/>
      <c r="I268" s="425">
        <v>5</v>
      </c>
      <c r="J268" s="275">
        <f t="shared" si="84"/>
        <v>12472835</v>
      </c>
      <c r="L268" s="390"/>
      <c r="M268" s="96">
        <f t="shared" si="87"/>
        <v>0</v>
      </c>
      <c r="O268" s="341">
        <v>5</v>
      </c>
      <c r="P268" s="338">
        <f t="shared" si="82"/>
        <v>12472835</v>
      </c>
      <c r="R268" s="218">
        <f t="shared" si="85"/>
        <v>5</v>
      </c>
      <c r="S268" s="223">
        <f t="shared" si="83"/>
        <v>12472835</v>
      </c>
      <c r="T268" s="203">
        <f t="shared" si="86"/>
        <v>1</v>
      </c>
      <c r="V268" s="492"/>
    </row>
    <row r="269" spans="2:22" s="284" customFormat="1" ht="60" customHeight="1">
      <c r="B269" s="423" t="s">
        <v>411</v>
      </c>
      <c r="C269" s="418" t="s">
        <v>412</v>
      </c>
      <c r="D269" s="419" t="s">
        <v>466</v>
      </c>
      <c r="E269" s="420">
        <v>0</v>
      </c>
      <c r="F269" s="421">
        <v>3175482</v>
      </c>
      <c r="G269" s="96">
        <f t="shared" si="80"/>
        <v>0</v>
      </c>
      <c r="H269" s="342"/>
      <c r="I269" s="425">
        <v>1</v>
      </c>
      <c r="J269" s="275">
        <f t="shared" si="84"/>
        <v>3175482</v>
      </c>
      <c r="L269" s="390"/>
      <c r="M269" s="96">
        <f t="shared" si="87"/>
        <v>0</v>
      </c>
      <c r="O269" s="341">
        <v>1</v>
      </c>
      <c r="P269" s="338">
        <f t="shared" si="82"/>
        <v>3175482</v>
      </c>
      <c r="R269" s="218">
        <f t="shared" si="85"/>
        <v>1</v>
      </c>
      <c r="S269" s="223">
        <f t="shared" si="83"/>
        <v>3175482</v>
      </c>
      <c r="T269" s="203">
        <f t="shared" si="86"/>
        <v>1</v>
      </c>
      <c r="V269" s="492"/>
    </row>
    <row r="270" spans="2:22" s="284" customFormat="1" ht="60" customHeight="1">
      <c r="B270" s="424" t="s">
        <v>413</v>
      </c>
      <c r="C270" s="412" t="s">
        <v>414</v>
      </c>
      <c r="D270" s="413" t="s">
        <v>466</v>
      </c>
      <c r="E270" s="414">
        <v>0</v>
      </c>
      <c r="F270" s="415">
        <v>7745541</v>
      </c>
      <c r="G270" s="96">
        <f t="shared" si="80"/>
        <v>0</v>
      </c>
      <c r="H270" s="342"/>
      <c r="I270" s="425">
        <v>1</v>
      </c>
      <c r="J270" s="275">
        <f t="shared" si="84"/>
        <v>7745541</v>
      </c>
      <c r="L270" s="390"/>
      <c r="M270" s="96">
        <f t="shared" si="87"/>
        <v>0</v>
      </c>
      <c r="O270" s="341">
        <v>1</v>
      </c>
      <c r="P270" s="338">
        <f t="shared" si="82"/>
        <v>7745541</v>
      </c>
      <c r="R270" s="218">
        <f t="shared" si="85"/>
        <v>1</v>
      </c>
      <c r="S270" s="223">
        <f t="shared" si="83"/>
        <v>7745541</v>
      </c>
      <c r="T270" s="203">
        <f t="shared" si="86"/>
        <v>1</v>
      </c>
      <c r="V270" s="492"/>
    </row>
    <row r="271" spans="2:22" s="284" customFormat="1" ht="60" customHeight="1">
      <c r="B271" s="424" t="s">
        <v>415</v>
      </c>
      <c r="C271" s="412" t="s">
        <v>416</v>
      </c>
      <c r="D271" s="413" t="s">
        <v>466</v>
      </c>
      <c r="E271" s="414">
        <v>0</v>
      </c>
      <c r="F271" s="415">
        <v>4670274</v>
      </c>
      <c r="G271" s="96">
        <f t="shared" si="80"/>
        <v>0</v>
      </c>
      <c r="H271" s="342"/>
      <c r="I271" s="425">
        <v>1</v>
      </c>
      <c r="J271" s="275">
        <f t="shared" si="84"/>
        <v>4670274</v>
      </c>
      <c r="L271" s="390"/>
      <c r="M271" s="96">
        <f t="shared" si="87"/>
        <v>0</v>
      </c>
      <c r="O271" s="341">
        <v>1</v>
      </c>
      <c r="P271" s="338">
        <f t="shared" si="82"/>
        <v>4670274</v>
      </c>
      <c r="R271" s="218">
        <f t="shared" si="85"/>
        <v>1</v>
      </c>
      <c r="S271" s="223">
        <f t="shared" si="83"/>
        <v>4670274</v>
      </c>
      <c r="T271" s="203">
        <f t="shared" si="86"/>
        <v>1</v>
      </c>
      <c r="V271" s="492"/>
    </row>
    <row r="272" spans="2:22" s="284" customFormat="1" ht="60" customHeight="1">
      <c r="B272" s="424" t="s">
        <v>420</v>
      </c>
      <c r="C272" s="412" t="s">
        <v>419</v>
      </c>
      <c r="D272" s="413" t="s">
        <v>466</v>
      </c>
      <c r="E272" s="414">
        <v>0</v>
      </c>
      <c r="F272" s="415">
        <v>4634392</v>
      </c>
      <c r="G272" s="96">
        <f t="shared" si="80"/>
        <v>0</v>
      </c>
      <c r="H272" s="342"/>
      <c r="I272" s="425">
        <v>1</v>
      </c>
      <c r="J272" s="275">
        <f t="shared" si="84"/>
        <v>4634392</v>
      </c>
      <c r="L272" s="390"/>
      <c r="M272" s="96">
        <f t="shared" si="87"/>
        <v>0</v>
      </c>
      <c r="O272" s="341">
        <v>1</v>
      </c>
      <c r="P272" s="338">
        <f t="shared" si="82"/>
        <v>4634392</v>
      </c>
      <c r="R272" s="218">
        <f t="shared" si="85"/>
        <v>1</v>
      </c>
      <c r="S272" s="223">
        <f t="shared" si="83"/>
        <v>4634392</v>
      </c>
      <c r="T272" s="203">
        <f t="shared" si="86"/>
        <v>1</v>
      </c>
      <c r="V272" s="492"/>
    </row>
    <row r="273" spans="1:22" s="284" customFormat="1" ht="60" customHeight="1">
      <c r="B273" s="424" t="s">
        <v>422</v>
      </c>
      <c r="C273" s="412" t="s">
        <v>421</v>
      </c>
      <c r="D273" s="413" t="s">
        <v>466</v>
      </c>
      <c r="E273" s="414">
        <v>0</v>
      </c>
      <c r="F273" s="415">
        <v>28512298</v>
      </c>
      <c r="G273" s="96">
        <f t="shared" si="80"/>
        <v>0</v>
      </c>
      <c r="H273" s="342"/>
      <c r="I273" s="425">
        <v>1</v>
      </c>
      <c r="J273" s="275">
        <f t="shared" si="84"/>
        <v>28512298</v>
      </c>
      <c r="L273" s="390"/>
      <c r="M273" s="96">
        <f t="shared" si="87"/>
        <v>0</v>
      </c>
      <c r="O273" s="341">
        <v>1</v>
      </c>
      <c r="P273" s="338">
        <f t="shared" si="82"/>
        <v>28512298</v>
      </c>
      <c r="R273" s="218">
        <f t="shared" si="85"/>
        <v>1</v>
      </c>
      <c r="S273" s="223">
        <f t="shared" si="83"/>
        <v>28512298</v>
      </c>
      <c r="T273" s="203">
        <f t="shared" si="86"/>
        <v>1</v>
      </c>
      <c r="V273" s="492"/>
    </row>
    <row r="274" spans="1:22" s="284" customFormat="1" ht="60" customHeight="1" thickBot="1">
      <c r="B274" s="84" t="s">
        <v>423</v>
      </c>
      <c r="C274" s="166" t="s">
        <v>424</v>
      </c>
      <c r="D274" s="164" t="s">
        <v>466</v>
      </c>
      <c r="E274" s="235">
        <v>0</v>
      </c>
      <c r="F274" s="82">
        <v>6898740</v>
      </c>
      <c r="G274" s="97">
        <f>+F274*E274</f>
        <v>0</v>
      </c>
      <c r="H274" s="342"/>
      <c r="I274" s="377">
        <v>3</v>
      </c>
      <c r="J274" s="251">
        <f>+I274*F274</f>
        <v>20696220</v>
      </c>
      <c r="L274" s="375"/>
      <c r="M274" s="97">
        <f>+L274*F274</f>
        <v>0</v>
      </c>
      <c r="O274" s="344">
        <v>3</v>
      </c>
      <c r="P274" s="338">
        <f>+O274*F274</f>
        <v>20696220</v>
      </c>
      <c r="R274" s="344">
        <f>+L274+O274</f>
        <v>3</v>
      </c>
      <c r="S274" s="238">
        <f t="shared" si="83"/>
        <v>20696220</v>
      </c>
      <c r="T274" s="345">
        <f>+S274/J274</f>
        <v>1</v>
      </c>
      <c r="V274" s="492"/>
    </row>
    <row r="275" spans="1:22" s="284" customFormat="1" ht="10.5" customHeight="1" thickBot="1">
      <c r="D275" s="292"/>
      <c r="G275" s="293"/>
      <c r="J275" s="294"/>
      <c r="L275" s="458"/>
      <c r="M275" s="295"/>
      <c r="P275" s="305"/>
      <c r="R275" s="298"/>
      <c r="S275" s="303"/>
      <c r="T275" s="426"/>
      <c r="V275" s="492"/>
    </row>
    <row r="276" spans="1:22" s="284" customFormat="1" ht="30" customHeight="1" thickBot="1">
      <c r="B276" s="745" t="s">
        <v>278</v>
      </c>
      <c r="C276" s="746"/>
      <c r="D276" s="746"/>
      <c r="E276" s="746"/>
      <c r="F276" s="747"/>
      <c r="G276" s="104">
        <f>SUM(G277:G294)</f>
        <v>348431368</v>
      </c>
      <c r="I276" s="397"/>
      <c r="J276" s="405">
        <f>SUM(J277:J294)</f>
        <v>319097403.89999998</v>
      </c>
      <c r="L276" s="459"/>
      <c r="M276" s="102">
        <f>SUM(M277:M294)</f>
        <v>0</v>
      </c>
      <c r="O276" s="263"/>
      <c r="P276" s="405">
        <f>SUM(P277:P294)</f>
        <v>267091220</v>
      </c>
      <c r="R276" s="191"/>
      <c r="S276" s="405">
        <f>SUM(S277:S294)</f>
        <v>267091220</v>
      </c>
      <c r="T276" s="264"/>
      <c r="V276" s="492"/>
    </row>
    <row r="277" spans="1:22" s="284" customFormat="1" ht="60" customHeight="1">
      <c r="B277" s="265">
        <v>12.1</v>
      </c>
      <c r="C277" s="171" t="s">
        <v>279</v>
      </c>
      <c r="D277" s="169" t="s">
        <v>117</v>
      </c>
      <c r="E277" s="215">
        <v>160</v>
      </c>
      <c r="F277" s="216">
        <v>230000</v>
      </c>
      <c r="G277" s="199">
        <f t="shared" ref="G277:G294" si="88">+E277*F277</f>
        <v>36800000</v>
      </c>
      <c r="I277" s="371">
        <v>160</v>
      </c>
      <c r="J277" s="275">
        <f>+I277*F277</f>
        <v>36800000</v>
      </c>
      <c r="L277" s="371"/>
      <c r="M277" s="329">
        <f t="shared" ref="M277:M294" si="89">+(L277)*F277</f>
        <v>0</v>
      </c>
      <c r="O277" s="244">
        <v>143</v>
      </c>
      <c r="P277" s="329">
        <f t="shared" ref="P277:P294" si="90">+O277*F277</f>
        <v>32890000</v>
      </c>
      <c r="R277" s="244">
        <f>+L277+O277</f>
        <v>143</v>
      </c>
      <c r="S277" s="336">
        <f t="shared" ref="S277:S294" si="91">+R277*F277</f>
        <v>32890000</v>
      </c>
      <c r="T277" s="246">
        <f>+S277/J277</f>
        <v>0.89375000000000004</v>
      </c>
      <c r="V277" s="492"/>
    </row>
    <row r="278" spans="1:22" s="284" customFormat="1" ht="60" customHeight="1">
      <c r="B278" s="100">
        <v>12.2</v>
      </c>
      <c r="C278" s="165" t="s">
        <v>280</v>
      </c>
      <c r="D278" s="163" t="s">
        <v>117</v>
      </c>
      <c r="E278" s="228">
        <v>18</v>
      </c>
      <c r="F278" s="222">
        <v>230000</v>
      </c>
      <c r="G278" s="247">
        <f t="shared" si="88"/>
        <v>4140000</v>
      </c>
      <c r="I278" s="374">
        <v>6</v>
      </c>
      <c r="J278" s="275">
        <f>+I278*F278</f>
        <v>1380000</v>
      </c>
      <c r="L278" s="347"/>
      <c r="M278" s="217">
        <f t="shared" si="89"/>
        <v>0</v>
      </c>
      <c r="O278" s="218">
        <v>6</v>
      </c>
      <c r="P278" s="329">
        <f t="shared" si="90"/>
        <v>1380000</v>
      </c>
      <c r="R278" s="218">
        <f>+L278+O278</f>
        <v>6</v>
      </c>
      <c r="S278" s="336">
        <f t="shared" si="91"/>
        <v>1380000</v>
      </c>
      <c r="T278" s="203">
        <f>+S278/J278</f>
        <v>1</v>
      </c>
      <c r="V278" s="492"/>
    </row>
    <row r="279" spans="1:22" s="284" customFormat="1" ht="60" customHeight="1">
      <c r="B279" s="100">
        <v>12.3</v>
      </c>
      <c r="C279" s="165" t="s">
        <v>281</v>
      </c>
      <c r="D279" s="163" t="s">
        <v>117</v>
      </c>
      <c r="E279" s="228">
        <v>40</v>
      </c>
      <c r="F279" s="222">
        <v>330000</v>
      </c>
      <c r="G279" s="247">
        <f t="shared" si="88"/>
        <v>13200000</v>
      </c>
      <c r="I279" s="374">
        <v>40</v>
      </c>
      <c r="J279" s="275">
        <f t="shared" ref="J279:J293" si="92">+I279*F279</f>
        <v>13200000</v>
      </c>
      <c r="L279" s="347"/>
      <c r="M279" s="217">
        <f t="shared" si="89"/>
        <v>0</v>
      </c>
      <c r="O279" s="218">
        <v>40</v>
      </c>
      <c r="P279" s="329">
        <f t="shared" si="90"/>
        <v>13200000</v>
      </c>
      <c r="R279" s="218">
        <f t="shared" ref="R279:R293" si="93">+L279+O279</f>
        <v>40</v>
      </c>
      <c r="S279" s="336">
        <f t="shared" si="91"/>
        <v>13200000</v>
      </c>
      <c r="T279" s="203">
        <f>+S279/J279</f>
        <v>1</v>
      </c>
      <c r="V279" s="492"/>
    </row>
    <row r="280" spans="1:22" s="346" customFormat="1" ht="60" customHeight="1">
      <c r="A280" s="284"/>
      <c r="B280" s="100">
        <v>12.4</v>
      </c>
      <c r="C280" s="165" t="s">
        <v>282</v>
      </c>
      <c r="D280" s="163" t="s">
        <v>117</v>
      </c>
      <c r="E280" s="228">
        <v>590</v>
      </c>
      <c r="F280" s="222">
        <v>32920</v>
      </c>
      <c r="G280" s="247">
        <f t="shared" si="88"/>
        <v>19422800</v>
      </c>
      <c r="H280" s="284"/>
      <c r="I280" s="374">
        <v>590</v>
      </c>
      <c r="J280" s="275">
        <f t="shared" si="92"/>
        <v>19422800</v>
      </c>
      <c r="K280" s="284"/>
      <c r="L280" s="347"/>
      <c r="M280" s="217">
        <f t="shared" si="89"/>
        <v>0</v>
      </c>
      <c r="N280" s="284"/>
      <c r="O280" s="276">
        <v>447</v>
      </c>
      <c r="P280" s="329">
        <f t="shared" si="90"/>
        <v>14715240</v>
      </c>
      <c r="Q280" s="284"/>
      <c r="R280" s="218">
        <f t="shared" si="93"/>
        <v>447</v>
      </c>
      <c r="S280" s="336">
        <f t="shared" si="91"/>
        <v>14715240</v>
      </c>
      <c r="T280" s="203">
        <f t="shared" ref="T280:T293" si="94">+S280/J280</f>
        <v>0.75762711864406784</v>
      </c>
      <c r="U280" s="284"/>
      <c r="V280" s="494"/>
    </row>
    <row r="281" spans="1:22" s="284" customFormat="1" ht="60" customHeight="1">
      <c r="B281" s="100">
        <v>12.5</v>
      </c>
      <c r="C281" s="165" t="s">
        <v>283</v>
      </c>
      <c r="D281" s="163" t="s">
        <v>117</v>
      </c>
      <c r="E281" s="228">
        <v>20</v>
      </c>
      <c r="F281" s="222">
        <v>335000</v>
      </c>
      <c r="G281" s="247">
        <f t="shared" si="88"/>
        <v>6700000</v>
      </c>
      <c r="I281" s="374">
        <v>13</v>
      </c>
      <c r="J281" s="275">
        <f t="shared" si="92"/>
        <v>4355000</v>
      </c>
      <c r="L281" s="347"/>
      <c r="M281" s="217">
        <f t="shared" si="89"/>
        <v>0</v>
      </c>
      <c r="O281" s="218">
        <v>9</v>
      </c>
      <c r="P281" s="329">
        <f t="shared" si="90"/>
        <v>3015000</v>
      </c>
      <c r="R281" s="218">
        <f t="shared" si="93"/>
        <v>9</v>
      </c>
      <c r="S281" s="336">
        <f t="shared" si="91"/>
        <v>3015000</v>
      </c>
      <c r="T281" s="203">
        <f t="shared" si="94"/>
        <v>0.69230769230769229</v>
      </c>
      <c r="V281" s="492"/>
    </row>
    <row r="282" spans="1:22" s="284" customFormat="1" ht="60" customHeight="1">
      <c r="B282" s="100">
        <v>12.6</v>
      </c>
      <c r="C282" s="165" t="s">
        <v>284</v>
      </c>
      <c r="D282" s="163" t="s">
        <v>101</v>
      </c>
      <c r="E282" s="228">
        <v>45000</v>
      </c>
      <c r="F282" s="222">
        <v>70</v>
      </c>
      <c r="G282" s="247">
        <f t="shared" si="88"/>
        <v>3150000</v>
      </c>
      <c r="I282" s="374">
        <v>89999.998571428587</v>
      </c>
      <c r="J282" s="275">
        <f t="shared" si="92"/>
        <v>6299999.9000000013</v>
      </c>
      <c r="L282" s="347"/>
      <c r="M282" s="329">
        <f t="shared" si="89"/>
        <v>0</v>
      </c>
      <c r="O282" s="276">
        <v>50500</v>
      </c>
      <c r="P282" s="329">
        <f t="shared" si="90"/>
        <v>3535000</v>
      </c>
      <c r="R282" s="218">
        <f t="shared" si="93"/>
        <v>50500</v>
      </c>
      <c r="S282" s="336">
        <f t="shared" si="91"/>
        <v>3535000</v>
      </c>
      <c r="T282" s="203">
        <f t="shared" si="94"/>
        <v>0.56111112001763674</v>
      </c>
      <c r="V282" s="492"/>
    </row>
    <row r="283" spans="1:22" s="284" customFormat="1" ht="60" customHeight="1">
      <c r="B283" s="100">
        <v>12.7</v>
      </c>
      <c r="C283" s="165" t="s">
        <v>285</v>
      </c>
      <c r="D283" s="163" t="s">
        <v>286</v>
      </c>
      <c r="E283" s="228">
        <v>14</v>
      </c>
      <c r="F283" s="222">
        <v>3300000</v>
      </c>
      <c r="G283" s="247">
        <f t="shared" si="88"/>
        <v>46200000</v>
      </c>
      <c r="I283" s="374">
        <v>14</v>
      </c>
      <c r="J283" s="275">
        <f t="shared" si="92"/>
        <v>46200000</v>
      </c>
      <c r="L283" s="347"/>
      <c r="M283" s="329">
        <f t="shared" si="89"/>
        <v>0</v>
      </c>
      <c r="O283" s="218">
        <v>12</v>
      </c>
      <c r="P283" s="329">
        <f t="shared" si="90"/>
        <v>39600000</v>
      </c>
      <c r="R283" s="218">
        <f t="shared" si="93"/>
        <v>12</v>
      </c>
      <c r="S283" s="336">
        <f t="shared" si="91"/>
        <v>39600000</v>
      </c>
      <c r="T283" s="203">
        <f t="shared" si="94"/>
        <v>0.8571428571428571</v>
      </c>
      <c r="V283" s="492"/>
    </row>
    <row r="284" spans="1:22" s="284" customFormat="1" ht="60" customHeight="1">
      <c r="B284" s="100">
        <v>12.8</v>
      </c>
      <c r="C284" s="165" t="s">
        <v>287</v>
      </c>
      <c r="D284" s="163" t="s">
        <v>288</v>
      </c>
      <c r="E284" s="228">
        <v>4200</v>
      </c>
      <c r="F284" s="222">
        <v>36000</v>
      </c>
      <c r="G284" s="247">
        <f t="shared" si="88"/>
        <v>151200000</v>
      </c>
      <c r="I284" s="374">
        <v>4679</v>
      </c>
      <c r="J284" s="275">
        <f t="shared" si="92"/>
        <v>168444000</v>
      </c>
      <c r="L284" s="347"/>
      <c r="M284" s="329">
        <f t="shared" si="89"/>
        <v>0</v>
      </c>
      <c r="O284" s="218">
        <v>3929</v>
      </c>
      <c r="P284" s="329">
        <f t="shared" si="90"/>
        <v>141444000</v>
      </c>
      <c r="R284" s="218">
        <f t="shared" si="93"/>
        <v>3929</v>
      </c>
      <c r="S284" s="336">
        <f t="shared" si="91"/>
        <v>141444000</v>
      </c>
      <c r="T284" s="203">
        <f t="shared" si="94"/>
        <v>0.83970933960247918</v>
      </c>
      <c r="V284" s="492"/>
    </row>
    <row r="285" spans="1:22" s="284" customFormat="1" ht="60" customHeight="1">
      <c r="B285" s="100">
        <v>12.9</v>
      </c>
      <c r="C285" s="165" t="s">
        <v>289</v>
      </c>
      <c r="D285" s="163" t="s">
        <v>117</v>
      </c>
      <c r="E285" s="228">
        <v>4000</v>
      </c>
      <c r="F285" s="222">
        <v>905</v>
      </c>
      <c r="G285" s="247">
        <f t="shared" si="88"/>
        <v>3620000</v>
      </c>
      <c r="I285" s="374">
        <v>4000</v>
      </c>
      <c r="J285" s="275">
        <f t="shared" si="92"/>
        <v>3620000</v>
      </c>
      <c r="L285" s="347"/>
      <c r="M285" s="329">
        <f t="shared" si="89"/>
        <v>0</v>
      </c>
      <c r="O285" s="218">
        <v>2700</v>
      </c>
      <c r="P285" s="329">
        <f t="shared" si="90"/>
        <v>2443500</v>
      </c>
      <c r="R285" s="218">
        <f t="shared" si="93"/>
        <v>2700</v>
      </c>
      <c r="S285" s="336">
        <f t="shared" si="91"/>
        <v>2443500</v>
      </c>
      <c r="T285" s="203">
        <f t="shared" si="94"/>
        <v>0.67500000000000004</v>
      </c>
      <c r="V285" s="492"/>
    </row>
    <row r="286" spans="1:22" s="284" customFormat="1" ht="60" customHeight="1">
      <c r="B286" s="100">
        <v>12.1</v>
      </c>
      <c r="C286" s="165" t="s">
        <v>290</v>
      </c>
      <c r="D286" s="163" t="s">
        <v>117</v>
      </c>
      <c r="E286" s="228">
        <v>18</v>
      </c>
      <c r="F286" s="222">
        <v>156200</v>
      </c>
      <c r="G286" s="247">
        <f t="shared" si="88"/>
        <v>2811600</v>
      </c>
      <c r="I286" s="374">
        <v>18</v>
      </c>
      <c r="J286" s="275">
        <f t="shared" si="92"/>
        <v>2811600</v>
      </c>
      <c r="L286" s="347"/>
      <c r="M286" s="329">
        <f t="shared" si="89"/>
        <v>0</v>
      </c>
      <c r="O286" s="218">
        <v>15</v>
      </c>
      <c r="P286" s="329">
        <f t="shared" si="90"/>
        <v>2343000</v>
      </c>
      <c r="R286" s="218">
        <f t="shared" si="93"/>
        <v>15</v>
      </c>
      <c r="S286" s="336">
        <f t="shared" si="91"/>
        <v>2343000</v>
      </c>
      <c r="T286" s="203">
        <f t="shared" si="94"/>
        <v>0.83333333333333337</v>
      </c>
      <c r="V286" s="492"/>
    </row>
    <row r="287" spans="1:22" s="284" customFormat="1" ht="60" customHeight="1">
      <c r="B287" s="100">
        <v>12.11</v>
      </c>
      <c r="C287" s="165" t="s">
        <v>291</v>
      </c>
      <c r="D287" s="163" t="s">
        <v>95</v>
      </c>
      <c r="E287" s="228">
        <v>1</v>
      </c>
      <c r="F287" s="222">
        <v>4000000</v>
      </c>
      <c r="G287" s="247">
        <f t="shared" si="88"/>
        <v>4000000</v>
      </c>
      <c r="I287" s="374">
        <v>1</v>
      </c>
      <c r="J287" s="275">
        <f t="shared" si="92"/>
        <v>4000000</v>
      </c>
      <c r="L287" s="347"/>
      <c r="M287" s="217">
        <f t="shared" si="89"/>
        <v>0</v>
      </c>
      <c r="O287" s="218">
        <v>1</v>
      </c>
      <c r="P287" s="329">
        <f t="shared" si="90"/>
        <v>4000000</v>
      </c>
      <c r="R287" s="218">
        <f t="shared" si="93"/>
        <v>1</v>
      </c>
      <c r="S287" s="336">
        <f t="shared" si="91"/>
        <v>4000000</v>
      </c>
      <c r="T287" s="203">
        <f t="shared" si="94"/>
        <v>1</v>
      </c>
      <c r="V287" s="492"/>
    </row>
    <row r="288" spans="1:22" s="284" customFormat="1" ht="60" customHeight="1">
      <c r="B288" s="100">
        <v>12.12</v>
      </c>
      <c r="C288" s="165" t="s">
        <v>292</v>
      </c>
      <c r="D288" s="163" t="s">
        <v>3</v>
      </c>
      <c r="E288" s="228">
        <v>17991.873333333333</v>
      </c>
      <c r="F288" s="222">
        <v>1200</v>
      </c>
      <c r="G288" s="247">
        <f t="shared" si="88"/>
        <v>21590248</v>
      </c>
      <c r="I288" s="374">
        <v>2000.0033333333322</v>
      </c>
      <c r="J288" s="275">
        <f t="shared" si="92"/>
        <v>2400003.9999999986</v>
      </c>
      <c r="L288" s="347"/>
      <c r="M288" s="329">
        <f t="shared" si="89"/>
        <v>0</v>
      </c>
      <c r="O288" s="218">
        <v>1317.9</v>
      </c>
      <c r="P288" s="329">
        <f t="shared" si="90"/>
        <v>1581480</v>
      </c>
      <c r="R288" s="218">
        <f t="shared" si="93"/>
        <v>1317.9</v>
      </c>
      <c r="S288" s="336">
        <f t="shared" si="91"/>
        <v>1581480</v>
      </c>
      <c r="T288" s="203">
        <f t="shared" si="94"/>
        <v>0.65894890175183085</v>
      </c>
      <c r="V288" s="492"/>
    </row>
    <row r="289" spans="2:22" s="284" customFormat="1" ht="60" customHeight="1">
      <c r="B289" s="100">
        <v>12.13</v>
      </c>
      <c r="C289" s="165" t="s">
        <v>293</v>
      </c>
      <c r="D289" s="163" t="s">
        <v>3</v>
      </c>
      <c r="E289" s="228">
        <v>80</v>
      </c>
      <c r="F289" s="222">
        <v>28500</v>
      </c>
      <c r="G289" s="247">
        <f t="shared" si="88"/>
        <v>2280000</v>
      </c>
      <c r="I289" s="374">
        <v>80</v>
      </c>
      <c r="J289" s="275">
        <f t="shared" si="92"/>
        <v>2280000</v>
      </c>
      <c r="L289" s="347"/>
      <c r="M289" s="329">
        <f t="shared" si="89"/>
        <v>0</v>
      </c>
      <c r="O289" s="218">
        <v>80</v>
      </c>
      <c r="P289" s="329">
        <f t="shared" si="90"/>
        <v>2280000</v>
      </c>
      <c r="R289" s="218">
        <f t="shared" si="93"/>
        <v>80</v>
      </c>
      <c r="S289" s="336">
        <f t="shared" si="91"/>
        <v>2280000</v>
      </c>
      <c r="T289" s="203">
        <f t="shared" si="94"/>
        <v>1</v>
      </c>
      <c r="V289" s="492"/>
    </row>
    <row r="290" spans="2:22" s="284" customFormat="1" ht="60" customHeight="1">
      <c r="B290" s="100">
        <v>12.14</v>
      </c>
      <c r="C290" s="165" t="s">
        <v>294</v>
      </c>
      <c r="D290" s="163" t="s">
        <v>117</v>
      </c>
      <c r="E290" s="228">
        <v>330</v>
      </c>
      <c r="F290" s="222">
        <v>71384</v>
      </c>
      <c r="G290" s="247">
        <f t="shared" si="88"/>
        <v>23556720</v>
      </c>
      <c r="I290" s="374">
        <v>0</v>
      </c>
      <c r="J290" s="275">
        <f t="shared" si="92"/>
        <v>0</v>
      </c>
      <c r="L290" s="347"/>
      <c r="M290" s="217">
        <f t="shared" si="89"/>
        <v>0</v>
      </c>
      <c r="O290" s="218">
        <v>0</v>
      </c>
      <c r="P290" s="329">
        <f t="shared" si="90"/>
        <v>0</v>
      </c>
      <c r="R290" s="218">
        <f t="shared" si="93"/>
        <v>0</v>
      </c>
      <c r="S290" s="336">
        <f t="shared" si="91"/>
        <v>0</v>
      </c>
      <c r="T290" s="203">
        <v>0</v>
      </c>
      <c r="V290" s="492"/>
    </row>
    <row r="291" spans="2:22" s="284" customFormat="1" ht="60" customHeight="1">
      <c r="B291" s="100">
        <v>12.15</v>
      </c>
      <c r="C291" s="165" t="s">
        <v>295</v>
      </c>
      <c r="D291" s="163" t="s">
        <v>117</v>
      </c>
      <c r="E291" s="228">
        <v>10</v>
      </c>
      <c r="F291" s="222">
        <v>92000</v>
      </c>
      <c r="G291" s="247">
        <f t="shared" si="88"/>
        <v>920000</v>
      </c>
      <c r="I291" s="374">
        <v>2</v>
      </c>
      <c r="J291" s="275">
        <f t="shared" si="92"/>
        <v>184000</v>
      </c>
      <c r="L291" s="347"/>
      <c r="M291" s="217">
        <f t="shared" si="89"/>
        <v>0</v>
      </c>
      <c r="O291" s="218">
        <v>2</v>
      </c>
      <c r="P291" s="329">
        <f t="shared" si="90"/>
        <v>184000</v>
      </c>
      <c r="R291" s="218">
        <f t="shared" si="93"/>
        <v>2</v>
      </c>
      <c r="S291" s="336">
        <f t="shared" si="91"/>
        <v>184000</v>
      </c>
      <c r="T291" s="203">
        <f t="shared" si="94"/>
        <v>1</v>
      </c>
      <c r="V291" s="492"/>
    </row>
    <row r="292" spans="2:22" s="284" customFormat="1" ht="60" customHeight="1">
      <c r="B292" s="100">
        <v>12.16</v>
      </c>
      <c r="C292" s="165" t="s">
        <v>296</v>
      </c>
      <c r="D292" s="163" t="s">
        <v>117</v>
      </c>
      <c r="E292" s="228">
        <v>30</v>
      </c>
      <c r="F292" s="222">
        <v>140000</v>
      </c>
      <c r="G292" s="247">
        <f t="shared" si="88"/>
        <v>4200000</v>
      </c>
      <c r="I292" s="374">
        <v>52</v>
      </c>
      <c r="J292" s="275">
        <f t="shared" si="92"/>
        <v>7280000</v>
      </c>
      <c r="L292" s="347"/>
      <c r="M292" s="217">
        <f t="shared" si="89"/>
        <v>0</v>
      </c>
      <c r="O292" s="218">
        <v>30</v>
      </c>
      <c r="P292" s="329">
        <f t="shared" si="90"/>
        <v>4200000</v>
      </c>
      <c r="R292" s="218">
        <f t="shared" si="93"/>
        <v>30</v>
      </c>
      <c r="S292" s="336">
        <f t="shared" si="91"/>
        <v>4200000</v>
      </c>
      <c r="T292" s="203">
        <f t="shared" si="94"/>
        <v>0.57692307692307687</v>
      </c>
      <c r="V292" s="492"/>
    </row>
    <row r="293" spans="2:22" s="284" customFormat="1" ht="60" customHeight="1">
      <c r="B293" s="100">
        <v>12.17</v>
      </c>
      <c r="C293" s="165" t="s">
        <v>297</v>
      </c>
      <c r="D293" s="163" t="s">
        <v>117</v>
      </c>
      <c r="E293" s="228">
        <v>8</v>
      </c>
      <c r="F293" s="222">
        <v>35000</v>
      </c>
      <c r="G293" s="247">
        <f t="shared" si="88"/>
        <v>280000</v>
      </c>
      <c r="I293" s="374">
        <v>12</v>
      </c>
      <c r="J293" s="275">
        <f t="shared" si="92"/>
        <v>420000</v>
      </c>
      <c r="L293" s="347"/>
      <c r="M293" s="217">
        <f t="shared" si="89"/>
        <v>0</v>
      </c>
      <c r="O293" s="218">
        <v>8</v>
      </c>
      <c r="P293" s="329">
        <f t="shared" si="90"/>
        <v>280000</v>
      </c>
      <c r="R293" s="218">
        <f t="shared" si="93"/>
        <v>8</v>
      </c>
      <c r="S293" s="336">
        <f t="shared" si="91"/>
        <v>280000</v>
      </c>
      <c r="T293" s="203">
        <f t="shared" si="94"/>
        <v>0.66666666666666663</v>
      </c>
      <c r="V293" s="492"/>
    </row>
    <row r="294" spans="2:22" s="284" customFormat="1" ht="60" customHeight="1" thickBot="1">
      <c r="B294" s="204">
        <v>12.18</v>
      </c>
      <c r="C294" s="195" t="s">
        <v>298</v>
      </c>
      <c r="D294" s="250" t="s">
        <v>117</v>
      </c>
      <c r="E294" s="235">
        <v>8</v>
      </c>
      <c r="F294" s="206">
        <v>545000</v>
      </c>
      <c r="G294" s="251">
        <f t="shared" si="88"/>
        <v>4360000</v>
      </c>
      <c r="I294" s="375">
        <v>0</v>
      </c>
      <c r="J294" s="278">
        <f>+I294*F294</f>
        <v>0</v>
      </c>
      <c r="L294" s="428"/>
      <c r="M294" s="236">
        <f t="shared" si="89"/>
        <v>0</v>
      </c>
      <c r="O294" s="237">
        <v>0</v>
      </c>
      <c r="P294" s="348">
        <f t="shared" si="90"/>
        <v>0</v>
      </c>
      <c r="R294" s="237">
        <f>+L294+O294</f>
        <v>0</v>
      </c>
      <c r="S294" s="349">
        <f t="shared" si="91"/>
        <v>0</v>
      </c>
      <c r="T294" s="213">
        <v>0</v>
      </c>
      <c r="V294" s="492"/>
    </row>
    <row r="295" spans="2:22" s="284" customFormat="1" ht="15.6" customHeight="1">
      <c r="B295" s="350"/>
      <c r="C295" s="351"/>
      <c r="D295" s="350"/>
      <c r="E295" s="352"/>
      <c r="F295" s="353"/>
      <c r="G295" s="353"/>
      <c r="I295" s="292"/>
      <c r="J295" s="353"/>
      <c r="L295" s="458"/>
      <c r="M295" s="295"/>
      <c r="O295" s="354"/>
      <c r="P295" s="355"/>
      <c r="R295" s="356"/>
      <c r="S295" s="355"/>
      <c r="T295" s="300"/>
      <c r="V295" s="492"/>
    </row>
    <row r="296" spans="2:22" s="284" customFormat="1" ht="9.6" customHeight="1" thickBot="1">
      <c r="B296" s="301"/>
      <c r="C296" s="301"/>
      <c r="D296" s="292"/>
      <c r="E296" s="301"/>
      <c r="G296" s="293"/>
      <c r="J296" s="294"/>
      <c r="L296" s="458"/>
      <c r="M296" s="295"/>
      <c r="P296" s="334"/>
      <c r="R296" s="298"/>
      <c r="S296" s="303"/>
      <c r="T296" s="300"/>
      <c r="V296" s="492"/>
    </row>
    <row r="297" spans="2:22" s="284" customFormat="1" ht="32.25" customHeight="1" thickBot="1">
      <c r="B297" s="745" t="s">
        <v>299</v>
      </c>
      <c r="C297" s="746"/>
      <c r="D297" s="746"/>
      <c r="E297" s="746"/>
      <c r="F297" s="747"/>
      <c r="G297" s="68">
        <f>SUM(G298:G366)</f>
        <v>654681828.03999996</v>
      </c>
      <c r="I297" s="397"/>
      <c r="J297" s="52">
        <f>SUM(J298:J370)</f>
        <v>656718027.3599999</v>
      </c>
      <c r="L297" s="459"/>
      <c r="M297" s="102">
        <f>SUM(M298:M366)</f>
        <v>0</v>
      </c>
      <c r="O297" s="263"/>
      <c r="P297" s="405">
        <f>SUM(P298:P370)</f>
        <v>495711213.75999999</v>
      </c>
      <c r="R297" s="191"/>
      <c r="S297" s="405">
        <f>SUM(S298:S370)</f>
        <v>495711213.75999999</v>
      </c>
      <c r="T297" s="264"/>
      <c r="V297" s="492"/>
    </row>
    <row r="298" spans="2:22" s="284" customFormat="1" ht="96" customHeight="1">
      <c r="B298" s="265">
        <v>13.1</v>
      </c>
      <c r="C298" s="171" t="s">
        <v>300</v>
      </c>
      <c r="D298" s="169" t="s">
        <v>301</v>
      </c>
      <c r="E298" s="215">
        <v>1500</v>
      </c>
      <c r="F298" s="216">
        <v>455</v>
      </c>
      <c r="G298" s="95">
        <f t="shared" ref="G298:G361" si="95">+E298*F298</f>
        <v>682500</v>
      </c>
      <c r="I298" s="371">
        <v>1500</v>
      </c>
      <c r="J298" s="95">
        <f>+I298*F298</f>
        <v>682500</v>
      </c>
      <c r="L298" s="371"/>
      <c r="M298" s="242">
        <f t="shared" ref="M298:M361" si="96">+(L298)*F298</f>
        <v>0</v>
      </c>
      <c r="O298" s="244">
        <v>1001</v>
      </c>
      <c r="P298" s="327">
        <f t="shared" ref="P298:P361" si="97">+O298*F298</f>
        <v>455455</v>
      </c>
      <c r="R298" s="244">
        <f>+L298+O298</f>
        <v>1001</v>
      </c>
      <c r="S298" s="447">
        <f t="shared" ref="S298:S361" si="98">+R298*F298</f>
        <v>455455</v>
      </c>
      <c r="T298" s="246">
        <f>+S298/J298</f>
        <v>0.66733333333333333</v>
      </c>
      <c r="V298" s="492"/>
    </row>
    <row r="299" spans="2:22" s="284" customFormat="1" ht="83.25" customHeight="1">
      <c r="B299" s="100">
        <v>13.2</v>
      </c>
      <c r="C299" s="165" t="s">
        <v>302</v>
      </c>
      <c r="D299" s="163" t="s">
        <v>301</v>
      </c>
      <c r="E299" s="228">
        <v>1500</v>
      </c>
      <c r="F299" s="222">
        <v>455</v>
      </c>
      <c r="G299" s="96">
        <f t="shared" si="95"/>
        <v>682500</v>
      </c>
      <c r="I299" s="374">
        <v>1500</v>
      </c>
      <c r="J299" s="96">
        <f>+I299*F299</f>
        <v>682500</v>
      </c>
      <c r="L299" s="347"/>
      <c r="M299" s="329">
        <f t="shared" si="96"/>
        <v>0</v>
      </c>
      <c r="O299" s="218">
        <v>1500</v>
      </c>
      <c r="P299" s="329">
        <f t="shared" si="97"/>
        <v>682500</v>
      </c>
      <c r="R299" s="218">
        <f>+L299+O299</f>
        <v>1500</v>
      </c>
      <c r="S299" s="336">
        <f t="shared" si="98"/>
        <v>682500</v>
      </c>
      <c r="T299" s="203">
        <f>+S299/J299</f>
        <v>1</v>
      </c>
      <c r="V299" s="492"/>
    </row>
    <row r="300" spans="2:22" s="284" customFormat="1" ht="69" customHeight="1">
      <c r="B300" s="100">
        <v>13.3</v>
      </c>
      <c r="C300" s="165" t="s">
        <v>303</v>
      </c>
      <c r="D300" s="163" t="s">
        <v>301</v>
      </c>
      <c r="E300" s="228">
        <v>2</v>
      </c>
      <c r="F300" s="222">
        <v>250000</v>
      </c>
      <c r="G300" s="96">
        <f t="shared" si="95"/>
        <v>500000</v>
      </c>
      <c r="I300" s="374">
        <v>2</v>
      </c>
      <c r="J300" s="96">
        <f t="shared" ref="J300:J342" si="99">+I300*F300</f>
        <v>500000</v>
      </c>
      <c r="L300" s="347"/>
      <c r="M300" s="217">
        <f t="shared" si="96"/>
        <v>0</v>
      </c>
      <c r="O300" s="218">
        <v>2</v>
      </c>
      <c r="P300" s="329">
        <f t="shared" si="97"/>
        <v>500000</v>
      </c>
      <c r="R300" s="218">
        <f t="shared" ref="R300:R363" si="100">+L300+O300</f>
        <v>2</v>
      </c>
      <c r="S300" s="336">
        <f t="shared" si="98"/>
        <v>500000</v>
      </c>
      <c r="T300" s="203">
        <f>+S300/J300</f>
        <v>1</v>
      </c>
      <c r="V300" s="492"/>
    </row>
    <row r="301" spans="2:22" s="284" customFormat="1" ht="77.25" customHeight="1">
      <c r="B301" s="100">
        <v>13.4</v>
      </c>
      <c r="C301" s="165" t="s">
        <v>304</v>
      </c>
      <c r="D301" s="163" t="s">
        <v>301</v>
      </c>
      <c r="E301" s="228">
        <v>30</v>
      </c>
      <c r="F301" s="222">
        <v>239800</v>
      </c>
      <c r="G301" s="96">
        <f t="shared" si="95"/>
        <v>7194000</v>
      </c>
      <c r="I301" s="374">
        <v>30</v>
      </c>
      <c r="J301" s="96">
        <f t="shared" si="99"/>
        <v>7194000</v>
      </c>
      <c r="L301" s="347"/>
      <c r="M301" s="217">
        <f t="shared" si="96"/>
        <v>0</v>
      </c>
      <c r="O301" s="218">
        <v>10</v>
      </c>
      <c r="P301" s="329">
        <f t="shared" si="97"/>
        <v>2398000</v>
      </c>
      <c r="R301" s="218">
        <f t="shared" si="100"/>
        <v>10</v>
      </c>
      <c r="S301" s="336">
        <f t="shared" si="98"/>
        <v>2398000</v>
      </c>
      <c r="T301" s="203">
        <f t="shared" ref="T301:T364" si="101">+S301/J301</f>
        <v>0.33333333333333331</v>
      </c>
      <c r="V301" s="492"/>
    </row>
    <row r="302" spans="2:22" s="284" customFormat="1" ht="72" customHeight="1">
      <c r="B302" s="100">
        <v>13.5</v>
      </c>
      <c r="C302" s="165" t="s">
        <v>305</v>
      </c>
      <c r="D302" s="163" t="s">
        <v>301</v>
      </c>
      <c r="E302" s="228">
        <v>300</v>
      </c>
      <c r="F302" s="222">
        <v>1500</v>
      </c>
      <c r="G302" s="96">
        <f t="shared" si="95"/>
        <v>450000</v>
      </c>
      <c r="I302" s="374">
        <v>400</v>
      </c>
      <c r="J302" s="96">
        <f t="shared" si="99"/>
        <v>600000</v>
      </c>
      <c r="L302" s="347"/>
      <c r="M302" s="217">
        <f t="shared" si="96"/>
        <v>0</v>
      </c>
      <c r="O302" s="218">
        <v>300</v>
      </c>
      <c r="P302" s="329">
        <f t="shared" si="97"/>
        <v>450000</v>
      </c>
      <c r="R302" s="218">
        <f t="shared" si="100"/>
        <v>300</v>
      </c>
      <c r="S302" s="336">
        <f t="shared" si="98"/>
        <v>450000</v>
      </c>
      <c r="T302" s="203">
        <f t="shared" si="101"/>
        <v>0.75</v>
      </c>
      <c r="V302" s="492"/>
    </row>
    <row r="303" spans="2:22" s="284" customFormat="1" ht="82.5" customHeight="1">
      <c r="B303" s="100">
        <v>13.6</v>
      </c>
      <c r="C303" s="165" t="s">
        <v>306</v>
      </c>
      <c r="D303" s="163" t="s">
        <v>301</v>
      </c>
      <c r="E303" s="228">
        <v>50</v>
      </c>
      <c r="F303" s="222">
        <v>156000</v>
      </c>
      <c r="G303" s="96">
        <f t="shared" si="95"/>
        <v>7800000</v>
      </c>
      <c r="I303" s="374">
        <v>15</v>
      </c>
      <c r="J303" s="96">
        <f t="shared" si="99"/>
        <v>2340000</v>
      </c>
      <c r="L303" s="347"/>
      <c r="M303" s="217">
        <f t="shared" si="96"/>
        <v>0</v>
      </c>
      <c r="O303" s="218">
        <v>5</v>
      </c>
      <c r="P303" s="329">
        <f t="shared" si="97"/>
        <v>780000</v>
      </c>
      <c r="R303" s="218">
        <f t="shared" si="100"/>
        <v>5</v>
      </c>
      <c r="S303" s="336">
        <f t="shared" si="98"/>
        <v>780000</v>
      </c>
      <c r="T303" s="203">
        <f t="shared" si="101"/>
        <v>0.33333333333333331</v>
      </c>
      <c r="V303" s="492"/>
    </row>
    <row r="304" spans="2:22" s="284" customFormat="1" ht="72.75" customHeight="1">
      <c r="B304" s="100">
        <v>13.7</v>
      </c>
      <c r="C304" s="165" t="s">
        <v>307</v>
      </c>
      <c r="D304" s="163" t="s">
        <v>301</v>
      </c>
      <c r="E304" s="228">
        <v>1</v>
      </c>
      <c r="F304" s="222">
        <v>6000000</v>
      </c>
      <c r="G304" s="96">
        <f t="shared" si="95"/>
        <v>6000000</v>
      </c>
      <c r="I304" s="374">
        <v>1</v>
      </c>
      <c r="J304" s="96">
        <f t="shared" si="99"/>
        <v>6000000</v>
      </c>
      <c r="L304" s="347"/>
      <c r="M304" s="217">
        <f t="shared" si="96"/>
        <v>0</v>
      </c>
      <c r="O304" s="218">
        <v>1</v>
      </c>
      <c r="P304" s="329">
        <f t="shared" si="97"/>
        <v>6000000</v>
      </c>
      <c r="R304" s="218">
        <f t="shared" si="100"/>
        <v>1</v>
      </c>
      <c r="S304" s="336">
        <f t="shared" si="98"/>
        <v>6000000</v>
      </c>
      <c r="T304" s="203">
        <f t="shared" si="101"/>
        <v>1</v>
      </c>
      <c r="V304" s="492"/>
    </row>
    <row r="305" spans="2:22" s="284" customFormat="1" ht="62.25" customHeight="1">
      <c r="B305" s="100">
        <v>13.8</v>
      </c>
      <c r="C305" s="165" t="s">
        <v>308</v>
      </c>
      <c r="D305" s="163" t="s">
        <v>301</v>
      </c>
      <c r="E305" s="228">
        <v>2</v>
      </c>
      <c r="F305" s="222">
        <v>3480250</v>
      </c>
      <c r="G305" s="96">
        <f t="shared" si="95"/>
        <v>6960500</v>
      </c>
      <c r="I305" s="374">
        <v>3</v>
      </c>
      <c r="J305" s="96">
        <f t="shared" si="99"/>
        <v>10440750</v>
      </c>
      <c r="L305" s="347"/>
      <c r="M305" s="217">
        <f t="shared" si="96"/>
        <v>0</v>
      </c>
      <c r="O305" s="218">
        <v>2</v>
      </c>
      <c r="P305" s="329">
        <f t="shared" si="97"/>
        <v>6960500</v>
      </c>
      <c r="R305" s="218">
        <f t="shared" si="100"/>
        <v>2</v>
      </c>
      <c r="S305" s="336">
        <f t="shared" si="98"/>
        <v>6960500</v>
      </c>
      <c r="T305" s="203">
        <f t="shared" si="101"/>
        <v>0.66666666666666663</v>
      </c>
      <c r="V305" s="492"/>
    </row>
    <row r="306" spans="2:22" s="284" customFormat="1" ht="60" customHeight="1">
      <c r="B306" s="100">
        <v>13.9</v>
      </c>
      <c r="C306" s="165" t="s">
        <v>309</v>
      </c>
      <c r="D306" s="163" t="s">
        <v>301</v>
      </c>
      <c r="E306" s="228">
        <v>1</v>
      </c>
      <c r="F306" s="222">
        <v>9000000</v>
      </c>
      <c r="G306" s="96">
        <f t="shared" si="95"/>
        <v>9000000</v>
      </c>
      <c r="I306" s="374">
        <v>1</v>
      </c>
      <c r="J306" s="96">
        <f t="shared" si="99"/>
        <v>9000000</v>
      </c>
      <c r="L306" s="347"/>
      <c r="M306" s="217">
        <f t="shared" si="96"/>
        <v>0</v>
      </c>
      <c r="O306" s="218">
        <v>1</v>
      </c>
      <c r="P306" s="329">
        <f t="shared" si="97"/>
        <v>9000000</v>
      </c>
      <c r="R306" s="218">
        <f t="shared" si="100"/>
        <v>1</v>
      </c>
      <c r="S306" s="336">
        <f t="shared" si="98"/>
        <v>9000000</v>
      </c>
      <c r="T306" s="203">
        <f t="shared" si="101"/>
        <v>1</v>
      </c>
      <c r="V306" s="492"/>
    </row>
    <row r="307" spans="2:22" s="284" customFormat="1" ht="74.25" customHeight="1">
      <c r="B307" s="282">
        <v>13.1</v>
      </c>
      <c r="C307" s="165" t="s">
        <v>310</v>
      </c>
      <c r="D307" s="163" t="s">
        <v>301</v>
      </c>
      <c r="E307" s="228">
        <v>1</v>
      </c>
      <c r="F307" s="222">
        <v>17136000</v>
      </c>
      <c r="G307" s="96">
        <f t="shared" si="95"/>
        <v>17136000</v>
      </c>
      <c r="I307" s="374">
        <v>0</v>
      </c>
      <c r="J307" s="96">
        <f t="shared" si="99"/>
        <v>0</v>
      </c>
      <c r="L307" s="330"/>
      <c r="M307" s="217">
        <f t="shared" si="96"/>
        <v>0</v>
      </c>
      <c r="O307" s="218">
        <v>0</v>
      </c>
      <c r="P307" s="329">
        <f t="shared" si="97"/>
        <v>0</v>
      </c>
      <c r="R307" s="218">
        <f t="shared" si="100"/>
        <v>0</v>
      </c>
      <c r="S307" s="336">
        <f t="shared" si="98"/>
        <v>0</v>
      </c>
      <c r="T307" s="203">
        <v>0</v>
      </c>
      <c r="V307" s="492"/>
    </row>
    <row r="308" spans="2:22" s="284" customFormat="1" ht="69" customHeight="1">
      <c r="B308" s="100">
        <v>13.11</v>
      </c>
      <c r="C308" s="165" t="s">
        <v>311</v>
      </c>
      <c r="D308" s="163" t="s">
        <v>301</v>
      </c>
      <c r="E308" s="228">
        <v>4</v>
      </c>
      <c r="F308" s="222">
        <v>50000</v>
      </c>
      <c r="G308" s="96">
        <f t="shared" si="95"/>
        <v>200000</v>
      </c>
      <c r="I308" s="374">
        <v>0</v>
      </c>
      <c r="J308" s="96">
        <f t="shared" si="99"/>
        <v>0</v>
      </c>
      <c r="L308" s="330"/>
      <c r="M308" s="217">
        <f t="shared" si="96"/>
        <v>0</v>
      </c>
      <c r="O308" s="218">
        <v>0</v>
      </c>
      <c r="P308" s="329">
        <f t="shared" si="97"/>
        <v>0</v>
      </c>
      <c r="R308" s="218">
        <f t="shared" si="100"/>
        <v>0</v>
      </c>
      <c r="S308" s="336">
        <f t="shared" si="98"/>
        <v>0</v>
      </c>
      <c r="T308" s="203">
        <v>0</v>
      </c>
      <c r="V308" s="492"/>
    </row>
    <row r="309" spans="2:22" s="284" customFormat="1" ht="159" customHeight="1">
      <c r="B309" s="100">
        <v>13.12</v>
      </c>
      <c r="C309" s="165" t="s">
        <v>312</v>
      </c>
      <c r="D309" s="163" t="s">
        <v>301</v>
      </c>
      <c r="E309" s="228">
        <v>1</v>
      </c>
      <c r="F309" s="222">
        <v>1795000</v>
      </c>
      <c r="G309" s="96">
        <f t="shared" si="95"/>
        <v>1795000</v>
      </c>
      <c r="I309" s="374">
        <v>1</v>
      </c>
      <c r="J309" s="96">
        <f t="shared" si="99"/>
        <v>1795000</v>
      </c>
      <c r="L309" s="347"/>
      <c r="M309" s="217">
        <f t="shared" si="96"/>
        <v>0</v>
      </c>
      <c r="O309" s="218">
        <v>1</v>
      </c>
      <c r="P309" s="329">
        <f t="shared" si="97"/>
        <v>1795000</v>
      </c>
      <c r="R309" s="218">
        <f t="shared" si="100"/>
        <v>1</v>
      </c>
      <c r="S309" s="336">
        <f t="shared" si="98"/>
        <v>1795000</v>
      </c>
      <c r="T309" s="203">
        <f t="shared" si="101"/>
        <v>1</v>
      </c>
      <c r="V309" s="492"/>
    </row>
    <row r="310" spans="2:22" s="284" customFormat="1" ht="153.75" customHeight="1">
      <c r="B310" s="100">
        <v>13.13</v>
      </c>
      <c r="C310" s="165" t="s">
        <v>313</v>
      </c>
      <c r="D310" s="163" t="s">
        <v>301</v>
      </c>
      <c r="E310" s="228">
        <v>1</v>
      </c>
      <c r="F310" s="222">
        <v>1795000</v>
      </c>
      <c r="G310" s="96">
        <f t="shared" si="95"/>
        <v>1795000</v>
      </c>
      <c r="I310" s="374">
        <v>1</v>
      </c>
      <c r="J310" s="96">
        <f t="shared" si="99"/>
        <v>1795000</v>
      </c>
      <c r="L310" s="330"/>
      <c r="M310" s="217">
        <f t="shared" si="96"/>
        <v>0</v>
      </c>
      <c r="O310" s="218">
        <v>0</v>
      </c>
      <c r="P310" s="329">
        <f t="shared" si="97"/>
        <v>0</v>
      </c>
      <c r="R310" s="218">
        <f t="shared" si="100"/>
        <v>0</v>
      </c>
      <c r="S310" s="336">
        <f t="shared" si="98"/>
        <v>0</v>
      </c>
      <c r="T310" s="203">
        <f t="shared" si="101"/>
        <v>0</v>
      </c>
      <c r="V310" s="492"/>
    </row>
    <row r="311" spans="2:22" s="284" customFormat="1" ht="66" customHeight="1">
      <c r="B311" s="282">
        <v>13.14</v>
      </c>
      <c r="C311" s="165" t="s">
        <v>314</v>
      </c>
      <c r="D311" s="163" t="s">
        <v>301</v>
      </c>
      <c r="E311" s="228">
        <v>317</v>
      </c>
      <c r="F311" s="222">
        <v>17000</v>
      </c>
      <c r="G311" s="96">
        <f t="shared" si="95"/>
        <v>5389000</v>
      </c>
      <c r="I311" s="374">
        <v>316</v>
      </c>
      <c r="J311" s="96">
        <f t="shared" si="99"/>
        <v>5372000</v>
      </c>
      <c r="L311" s="347"/>
      <c r="M311" s="217">
        <f t="shared" si="96"/>
        <v>0</v>
      </c>
      <c r="O311" s="218">
        <v>316</v>
      </c>
      <c r="P311" s="329">
        <f t="shared" si="97"/>
        <v>5372000</v>
      </c>
      <c r="R311" s="218">
        <f t="shared" si="100"/>
        <v>316</v>
      </c>
      <c r="S311" s="336">
        <f t="shared" si="98"/>
        <v>5372000</v>
      </c>
      <c r="T311" s="203">
        <f t="shared" si="101"/>
        <v>1</v>
      </c>
      <c r="V311" s="492"/>
    </row>
    <row r="312" spans="2:22" s="284" customFormat="1" ht="62.25" customHeight="1">
      <c r="B312" s="100">
        <v>13.15</v>
      </c>
      <c r="C312" s="165" t="s">
        <v>315</v>
      </c>
      <c r="D312" s="163" t="s">
        <v>301</v>
      </c>
      <c r="E312" s="228">
        <v>317</v>
      </c>
      <c r="F312" s="222">
        <v>17000</v>
      </c>
      <c r="G312" s="96">
        <f t="shared" si="95"/>
        <v>5389000</v>
      </c>
      <c r="I312" s="374">
        <v>316</v>
      </c>
      <c r="J312" s="96">
        <f t="shared" si="99"/>
        <v>5372000</v>
      </c>
      <c r="L312" s="330"/>
      <c r="M312" s="217">
        <f t="shared" si="96"/>
        <v>0</v>
      </c>
      <c r="O312" s="218">
        <v>0</v>
      </c>
      <c r="P312" s="329">
        <f t="shared" si="97"/>
        <v>0</v>
      </c>
      <c r="R312" s="218">
        <f t="shared" si="100"/>
        <v>0</v>
      </c>
      <c r="S312" s="336">
        <f t="shared" si="98"/>
        <v>0</v>
      </c>
      <c r="T312" s="203">
        <f t="shared" si="101"/>
        <v>0</v>
      </c>
      <c r="V312" s="492"/>
    </row>
    <row r="313" spans="2:22" s="284" customFormat="1" ht="67.5" customHeight="1">
      <c r="B313" s="100">
        <v>13.16</v>
      </c>
      <c r="C313" s="165" t="s">
        <v>316</v>
      </c>
      <c r="D313" s="163" t="s">
        <v>301</v>
      </c>
      <c r="E313" s="228">
        <v>14</v>
      </c>
      <c r="F313" s="222">
        <v>1043750</v>
      </c>
      <c r="G313" s="96">
        <f t="shared" si="95"/>
        <v>14612500</v>
      </c>
      <c r="I313" s="374">
        <v>19</v>
      </c>
      <c r="J313" s="96">
        <f t="shared" si="99"/>
        <v>19831250</v>
      </c>
      <c r="L313" s="347"/>
      <c r="M313" s="329">
        <f t="shared" si="96"/>
        <v>0</v>
      </c>
      <c r="O313" s="218">
        <v>14</v>
      </c>
      <c r="P313" s="329">
        <f t="shared" si="97"/>
        <v>14612500</v>
      </c>
      <c r="R313" s="218">
        <f t="shared" si="100"/>
        <v>14</v>
      </c>
      <c r="S313" s="336">
        <f t="shared" si="98"/>
        <v>14612500</v>
      </c>
      <c r="T313" s="203">
        <f t="shared" si="101"/>
        <v>0.73684210526315785</v>
      </c>
      <c r="V313" s="492"/>
    </row>
    <row r="314" spans="2:22" s="284" customFormat="1" ht="93" customHeight="1">
      <c r="B314" s="100">
        <v>13.17</v>
      </c>
      <c r="C314" s="165" t="s">
        <v>317</v>
      </c>
      <c r="D314" s="163" t="s">
        <v>318</v>
      </c>
      <c r="E314" s="228">
        <v>1</v>
      </c>
      <c r="F314" s="222">
        <v>2530000</v>
      </c>
      <c r="G314" s="96">
        <f t="shared" si="95"/>
        <v>2530000</v>
      </c>
      <c r="I314" s="374">
        <v>1</v>
      </c>
      <c r="J314" s="96">
        <f t="shared" si="99"/>
        <v>2530000</v>
      </c>
      <c r="L314" s="450"/>
      <c r="M314" s="291">
        <f t="shared" si="96"/>
        <v>0</v>
      </c>
      <c r="O314" s="218">
        <v>1</v>
      </c>
      <c r="P314" s="329">
        <f t="shared" si="97"/>
        <v>2530000</v>
      </c>
      <c r="R314" s="218">
        <f t="shared" si="100"/>
        <v>1</v>
      </c>
      <c r="S314" s="336">
        <f t="shared" si="98"/>
        <v>2530000</v>
      </c>
      <c r="T314" s="203">
        <f t="shared" si="101"/>
        <v>1</v>
      </c>
      <c r="V314" s="492"/>
    </row>
    <row r="315" spans="2:22" s="284" customFormat="1" ht="85.5" customHeight="1">
      <c r="B315" s="282">
        <v>13.18</v>
      </c>
      <c r="C315" s="165" t="s">
        <v>319</v>
      </c>
      <c r="D315" s="163" t="s">
        <v>301</v>
      </c>
      <c r="E315" s="228">
        <v>4</v>
      </c>
      <c r="F315" s="222">
        <v>765000</v>
      </c>
      <c r="G315" s="96">
        <f t="shared" si="95"/>
        <v>3060000</v>
      </c>
      <c r="I315" s="374">
        <v>5</v>
      </c>
      <c r="J315" s="96">
        <f t="shared" si="99"/>
        <v>3825000</v>
      </c>
      <c r="L315" s="347"/>
      <c r="M315" s="329">
        <f t="shared" si="96"/>
        <v>0</v>
      </c>
      <c r="O315" s="218">
        <v>4</v>
      </c>
      <c r="P315" s="329">
        <f t="shared" si="97"/>
        <v>3060000</v>
      </c>
      <c r="R315" s="218">
        <f t="shared" si="100"/>
        <v>4</v>
      </c>
      <c r="S315" s="336">
        <f t="shared" si="98"/>
        <v>3060000</v>
      </c>
      <c r="T315" s="203">
        <f t="shared" si="101"/>
        <v>0.8</v>
      </c>
      <c r="V315" s="492"/>
    </row>
    <row r="316" spans="2:22" s="284" customFormat="1" ht="75" customHeight="1">
      <c r="B316" s="100">
        <v>13.19</v>
      </c>
      <c r="C316" s="165" t="s">
        <v>320</v>
      </c>
      <c r="D316" s="163" t="s">
        <v>301</v>
      </c>
      <c r="E316" s="228">
        <v>23</v>
      </c>
      <c r="F316" s="222">
        <v>655000</v>
      </c>
      <c r="G316" s="96">
        <f t="shared" si="95"/>
        <v>15065000</v>
      </c>
      <c r="I316" s="374">
        <v>0</v>
      </c>
      <c r="J316" s="96">
        <f t="shared" si="99"/>
        <v>0</v>
      </c>
      <c r="L316" s="347"/>
      <c r="M316" s="329">
        <f t="shared" si="96"/>
        <v>0</v>
      </c>
      <c r="O316" s="218">
        <v>23</v>
      </c>
      <c r="P316" s="329">
        <f t="shared" si="97"/>
        <v>15065000</v>
      </c>
      <c r="R316" s="218">
        <f t="shared" si="100"/>
        <v>23</v>
      </c>
      <c r="S316" s="336">
        <f t="shared" si="98"/>
        <v>15065000</v>
      </c>
      <c r="T316" s="203">
        <v>0</v>
      </c>
      <c r="V316" s="492"/>
    </row>
    <row r="317" spans="2:22" s="284" customFormat="1" ht="96.75" customHeight="1">
      <c r="B317" s="282">
        <v>13.2</v>
      </c>
      <c r="C317" s="165" t="s">
        <v>321</v>
      </c>
      <c r="D317" s="163" t="s">
        <v>301</v>
      </c>
      <c r="E317" s="228">
        <v>14</v>
      </c>
      <c r="F317" s="222">
        <v>765000</v>
      </c>
      <c r="G317" s="96">
        <f t="shared" si="95"/>
        <v>10710000</v>
      </c>
      <c r="I317" s="374">
        <v>0</v>
      </c>
      <c r="J317" s="96">
        <f t="shared" si="99"/>
        <v>0</v>
      </c>
      <c r="L317" s="347"/>
      <c r="M317" s="329">
        <f t="shared" si="96"/>
        <v>0</v>
      </c>
      <c r="O317" s="218">
        <v>14</v>
      </c>
      <c r="P317" s="329">
        <f t="shared" si="97"/>
        <v>10710000</v>
      </c>
      <c r="R317" s="218">
        <f t="shared" si="100"/>
        <v>14</v>
      </c>
      <c r="S317" s="336">
        <f t="shared" si="98"/>
        <v>10710000</v>
      </c>
      <c r="T317" s="203">
        <v>0</v>
      </c>
      <c r="V317" s="492"/>
    </row>
    <row r="318" spans="2:22" s="284" customFormat="1" ht="84" customHeight="1">
      <c r="B318" s="100">
        <v>13.21</v>
      </c>
      <c r="C318" s="165" t="s">
        <v>322</v>
      </c>
      <c r="D318" s="163" t="s">
        <v>301</v>
      </c>
      <c r="E318" s="228">
        <v>20</v>
      </c>
      <c r="F318" s="222">
        <v>1147445.28</v>
      </c>
      <c r="G318" s="96">
        <f t="shared" si="95"/>
        <v>22948905.600000001</v>
      </c>
      <c r="I318" s="374">
        <v>0</v>
      </c>
      <c r="J318" s="96">
        <f t="shared" si="99"/>
        <v>0</v>
      </c>
      <c r="L318" s="330"/>
      <c r="M318" s="329">
        <f t="shared" si="96"/>
        <v>0</v>
      </c>
      <c r="O318" s="218">
        <v>0</v>
      </c>
      <c r="P318" s="329">
        <f t="shared" si="97"/>
        <v>0</v>
      </c>
      <c r="R318" s="218">
        <f t="shared" si="100"/>
        <v>0</v>
      </c>
      <c r="S318" s="336">
        <f t="shared" si="98"/>
        <v>0</v>
      </c>
      <c r="T318" s="203">
        <v>0</v>
      </c>
      <c r="V318" s="492"/>
    </row>
    <row r="319" spans="2:22" s="284" customFormat="1" ht="66" customHeight="1">
      <c r="B319" s="282">
        <v>13.22</v>
      </c>
      <c r="C319" s="165" t="s">
        <v>323</v>
      </c>
      <c r="D319" s="163" t="s">
        <v>301</v>
      </c>
      <c r="E319" s="228">
        <v>2595</v>
      </c>
      <c r="F319" s="222">
        <v>18000</v>
      </c>
      <c r="G319" s="96">
        <f t="shared" si="95"/>
        <v>46710000</v>
      </c>
      <c r="I319" s="374">
        <v>2595</v>
      </c>
      <c r="J319" s="96">
        <f t="shared" si="99"/>
        <v>46710000</v>
      </c>
      <c r="L319" s="462"/>
      <c r="M319" s="329">
        <f t="shared" si="96"/>
        <v>0</v>
      </c>
      <c r="O319" s="218">
        <v>2595</v>
      </c>
      <c r="P319" s="329">
        <f t="shared" si="97"/>
        <v>46710000</v>
      </c>
      <c r="R319" s="218">
        <f t="shared" si="100"/>
        <v>2595</v>
      </c>
      <c r="S319" s="336">
        <f t="shared" si="98"/>
        <v>46710000</v>
      </c>
      <c r="T319" s="203">
        <f t="shared" si="101"/>
        <v>1</v>
      </c>
      <c r="V319" s="492"/>
    </row>
    <row r="320" spans="2:22" s="284" customFormat="1" ht="74.25" customHeight="1">
      <c r="B320" s="100">
        <v>13.23</v>
      </c>
      <c r="C320" s="165" t="s">
        <v>324</v>
      </c>
      <c r="D320" s="163" t="s">
        <v>325</v>
      </c>
      <c r="E320" s="228">
        <v>2595</v>
      </c>
      <c r="F320" s="222">
        <v>16344.552</v>
      </c>
      <c r="G320" s="96">
        <f t="shared" si="95"/>
        <v>42414112.439999998</v>
      </c>
      <c r="I320" s="374">
        <v>2595</v>
      </c>
      <c r="J320" s="96">
        <f t="shared" si="99"/>
        <v>42414112.439999998</v>
      </c>
      <c r="L320" s="330"/>
      <c r="M320" s="329">
        <f t="shared" si="96"/>
        <v>0</v>
      </c>
      <c r="O320" s="218">
        <v>0</v>
      </c>
      <c r="P320" s="329">
        <f t="shared" si="97"/>
        <v>0</v>
      </c>
      <c r="R320" s="218">
        <f t="shared" si="100"/>
        <v>0</v>
      </c>
      <c r="S320" s="336">
        <f t="shared" si="98"/>
        <v>0</v>
      </c>
      <c r="T320" s="203">
        <f t="shared" si="101"/>
        <v>0</v>
      </c>
      <c r="V320" s="492"/>
    </row>
    <row r="321" spans="2:22" s="284" customFormat="1" ht="52.15" customHeight="1">
      <c r="B321" s="100">
        <v>13.24</v>
      </c>
      <c r="C321" s="165" t="s">
        <v>326</v>
      </c>
      <c r="D321" s="163" t="s">
        <v>1</v>
      </c>
      <c r="E321" s="228">
        <v>600</v>
      </c>
      <c r="F321" s="222">
        <v>1585</v>
      </c>
      <c r="G321" s="96">
        <f t="shared" si="95"/>
        <v>951000</v>
      </c>
      <c r="I321" s="374">
        <v>3500</v>
      </c>
      <c r="J321" s="96">
        <f t="shared" si="99"/>
        <v>5547500</v>
      </c>
      <c r="L321" s="347"/>
      <c r="M321" s="329">
        <f t="shared" si="96"/>
        <v>0</v>
      </c>
      <c r="O321" s="218">
        <v>1353.6</v>
      </c>
      <c r="P321" s="329">
        <f t="shared" si="97"/>
        <v>2145456</v>
      </c>
      <c r="R321" s="218">
        <f t="shared" si="100"/>
        <v>1353.6</v>
      </c>
      <c r="S321" s="336">
        <f t="shared" si="98"/>
        <v>2145456</v>
      </c>
      <c r="T321" s="203">
        <f t="shared" si="101"/>
        <v>0.38674285714285717</v>
      </c>
      <c r="V321" s="492"/>
    </row>
    <row r="322" spans="2:22" s="284" customFormat="1" ht="51" customHeight="1">
      <c r="B322" s="100">
        <v>13.25</v>
      </c>
      <c r="C322" s="165" t="s">
        <v>327</v>
      </c>
      <c r="D322" s="163" t="s">
        <v>5</v>
      </c>
      <c r="E322" s="228">
        <v>152</v>
      </c>
      <c r="F322" s="222">
        <v>4500</v>
      </c>
      <c r="G322" s="96">
        <f t="shared" si="95"/>
        <v>684000</v>
      </c>
      <c r="I322" s="374">
        <v>82</v>
      </c>
      <c r="J322" s="96">
        <f t="shared" si="99"/>
        <v>369000</v>
      </c>
      <c r="L322" s="347"/>
      <c r="M322" s="329">
        <f t="shared" si="96"/>
        <v>0</v>
      </c>
      <c r="O322" s="218">
        <v>82</v>
      </c>
      <c r="P322" s="329">
        <f t="shared" si="97"/>
        <v>369000</v>
      </c>
      <c r="R322" s="218">
        <f t="shared" si="100"/>
        <v>82</v>
      </c>
      <c r="S322" s="336">
        <f t="shared" si="98"/>
        <v>369000</v>
      </c>
      <c r="T322" s="203">
        <f t="shared" si="101"/>
        <v>1</v>
      </c>
      <c r="V322" s="492"/>
    </row>
    <row r="323" spans="2:22" s="284" customFormat="1" ht="57.75" customHeight="1">
      <c r="B323" s="282">
        <v>13.26</v>
      </c>
      <c r="C323" s="165" t="s">
        <v>328</v>
      </c>
      <c r="D323" s="163" t="s">
        <v>329</v>
      </c>
      <c r="E323" s="228">
        <v>200</v>
      </c>
      <c r="F323" s="222">
        <v>1800</v>
      </c>
      <c r="G323" s="96">
        <f t="shared" si="95"/>
        <v>360000</v>
      </c>
      <c r="I323" s="374">
        <v>0</v>
      </c>
      <c r="J323" s="96">
        <f t="shared" si="99"/>
        <v>0</v>
      </c>
      <c r="L323" s="330"/>
      <c r="M323" s="329">
        <f t="shared" si="96"/>
        <v>0</v>
      </c>
      <c r="O323" s="218">
        <v>0</v>
      </c>
      <c r="P323" s="329">
        <f t="shared" si="97"/>
        <v>0</v>
      </c>
      <c r="R323" s="218">
        <f t="shared" si="100"/>
        <v>0</v>
      </c>
      <c r="S323" s="336">
        <f t="shared" si="98"/>
        <v>0</v>
      </c>
      <c r="T323" s="203">
        <v>0</v>
      </c>
      <c r="V323" s="492"/>
    </row>
    <row r="324" spans="2:22" s="284" customFormat="1" ht="52.5" customHeight="1">
      <c r="B324" s="100">
        <v>13.27</v>
      </c>
      <c r="C324" s="165" t="s">
        <v>330</v>
      </c>
      <c r="D324" s="163" t="s">
        <v>301</v>
      </c>
      <c r="E324" s="228">
        <v>208</v>
      </c>
      <c r="F324" s="222">
        <v>4500</v>
      </c>
      <c r="G324" s="96">
        <f t="shared" si="95"/>
        <v>936000</v>
      </c>
      <c r="I324" s="374">
        <v>0</v>
      </c>
      <c r="J324" s="96">
        <f t="shared" si="99"/>
        <v>0</v>
      </c>
      <c r="L324" s="330"/>
      <c r="M324" s="329">
        <f t="shared" si="96"/>
        <v>0</v>
      </c>
      <c r="O324" s="218">
        <v>0</v>
      </c>
      <c r="P324" s="329">
        <f t="shared" si="97"/>
        <v>0</v>
      </c>
      <c r="R324" s="218">
        <f t="shared" si="100"/>
        <v>0</v>
      </c>
      <c r="S324" s="336">
        <f t="shared" si="98"/>
        <v>0</v>
      </c>
      <c r="T324" s="203">
        <v>0</v>
      </c>
      <c r="V324" s="492"/>
    </row>
    <row r="325" spans="2:22" s="284" customFormat="1" ht="54" customHeight="1">
      <c r="B325" s="100">
        <v>13.28</v>
      </c>
      <c r="C325" s="165" t="s">
        <v>331</v>
      </c>
      <c r="D325" s="163" t="s">
        <v>332</v>
      </c>
      <c r="E325" s="228">
        <v>600</v>
      </c>
      <c r="F325" s="222">
        <v>6000</v>
      </c>
      <c r="G325" s="96">
        <f t="shared" si="95"/>
        <v>3600000</v>
      </c>
      <c r="I325" s="374">
        <v>4200</v>
      </c>
      <c r="J325" s="96">
        <f t="shared" si="99"/>
        <v>25200000</v>
      </c>
      <c r="L325" s="347"/>
      <c r="M325" s="329">
        <f t="shared" si="96"/>
        <v>0</v>
      </c>
      <c r="O325" s="218">
        <v>721</v>
      </c>
      <c r="P325" s="329">
        <f t="shared" si="97"/>
        <v>4326000</v>
      </c>
      <c r="R325" s="218">
        <f t="shared" si="100"/>
        <v>721</v>
      </c>
      <c r="S325" s="336">
        <f t="shared" si="98"/>
        <v>4326000</v>
      </c>
      <c r="T325" s="203">
        <f t="shared" si="101"/>
        <v>0.17166666666666666</v>
      </c>
      <c r="V325" s="492"/>
    </row>
    <row r="326" spans="2:22" s="284" customFormat="1" ht="67.5" customHeight="1">
      <c r="B326" s="100">
        <v>13.29</v>
      </c>
      <c r="C326" s="165" t="s">
        <v>333</v>
      </c>
      <c r="D326" s="163" t="s">
        <v>1</v>
      </c>
      <c r="E326" s="228">
        <v>200</v>
      </c>
      <c r="F326" s="222">
        <v>1800</v>
      </c>
      <c r="G326" s="96">
        <f t="shared" si="95"/>
        <v>360000</v>
      </c>
      <c r="I326" s="374">
        <v>252</v>
      </c>
      <c r="J326" s="96">
        <f t="shared" si="99"/>
        <v>453600</v>
      </c>
      <c r="L326" s="347"/>
      <c r="M326" s="329">
        <f t="shared" si="96"/>
        <v>0</v>
      </c>
      <c r="O326" s="218">
        <v>200</v>
      </c>
      <c r="P326" s="329">
        <f t="shared" si="97"/>
        <v>360000</v>
      </c>
      <c r="R326" s="218">
        <f t="shared" si="100"/>
        <v>200</v>
      </c>
      <c r="S326" s="336">
        <f t="shared" si="98"/>
        <v>360000</v>
      </c>
      <c r="T326" s="203">
        <f t="shared" si="101"/>
        <v>0.79365079365079361</v>
      </c>
      <c r="V326" s="492"/>
    </row>
    <row r="327" spans="2:22" s="284" customFormat="1" ht="56.25" customHeight="1">
      <c r="B327" s="282">
        <v>13.3</v>
      </c>
      <c r="C327" s="165" t="s">
        <v>334</v>
      </c>
      <c r="D327" s="163" t="s">
        <v>301</v>
      </c>
      <c r="E327" s="228">
        <v>12</v>
      </c>
      <c r="F327" s="222">
        <v>60000</v>
      </c>
      <c r="G327" s="96">
        <f t="shared" si="95"/>
        <v>720000</v>
      </c>
      <c r="I327" s="374">
        <v>12</v>
      </c>
      <c r="J327" s="96">
        <f t="shared" si="99"/>
        <v>720000</v>
      </c>
      <c r="L327" s="347"/>
      <c r="M327" s="329">
        <f t="shared" si="96"/>
        <v>0</v>
      </c>
      <c r="O327" s="218">
        <v>12</v>
      </c>
      <c r="P327" s="329">
        <f t="shared" si="97"/>
        <v>720000</v>
      </c>
      <c r="R327" s="218">
        <f t="shared" si="100"/>
        <v>12</v>
      </c>
      <c r="S327" s="336">
        <f t="shared" si="98"/>
        <v>720000</v>
      </c>
      <c r="T327" s="203">
        <f t="shared" si="101"/>
        <v>1</v>
      </c>
      <c r="V327" s="492"/>
    </row>
    <row r="328" spans="2:22" s="284" customFormat="1" ht="49.5" customHeight="1">
      <c r="B328" s="100">
        <v>13.31</v>
      </c>
      <c r="C328" s="165" t="s">
        <v>335</v>
      </c>
      <c r="D328" s="163" t="s">
        <v>332</v>
      </c>
      <c r="E328" s="228">
        <v>600</v>
      </c>
      <c r="F328" s="222">
        <v>6000</v>
      </c>
      <c r="G328" s="96">
        <f t="shared" si="95"/>
        <v>3600000</v>
      </c>
      <c r="I328" s="374">
        <v>178.4</v>
      </c>
      <c r="J328" s="96">
        <f t="shared" si="99"/>
        <v>1070400</v>
      </c>
      <c r="L328" s="450"/>
      <c r="M328" s="329">
        <f t="shared" si="96"/>
        <v>0</v>
      </c>
      <c r="O328" s="218">
        <v>178.4</v>
      </c>
      <c r="P328" s="329">
        <f t="shared" si="97"/>
        <v>1070400</v>
      </c>
      <c r="R328" s="218">
        <f t="shared" si="100"/>
        <v>178.4</v>
      </c>
      <c r="S328" s="336">
        <f t="shared" si="98"/>
        <v>1070400</v>
      </c>
      <c r="T328" s="203">
        <f t="shared" si="101"/>
        <v>1</v>
      </c>
      <c r="V328" s="492"/>
    </row>
    <row r="329" spans="2:22" s="284" customFormat="1" ht="57.75" customHeight="1">
      <c r="B329" s="100">
        <v>13.32</v>
      </c>
      <c r="C329" s="165" t="s">
        <v>336</v>
      </c>
      <c r="D329" s="163" t="s">
        <v>301</v>
      </c>
      <c r="E329" s="228">
        <v>6</v>
      </c>
      <c r="F329" s="222">
        <v>215000</v>
      </c>
      <c r="G329" s="96">
        <f t="shared" si="95"/>
        <v>1290000</v>
      </c>
      <c r="I329" s="374">
        <v>0</v>
      </c>
      <c r="J329" s="96">
        <f t="shared" si="99"/>
        <v>0</v>
      </c>
      <c r="L329" s="347"/>
      <c r="M329" s="291">
        <f t="shared" si="96"/>
        <v>0</v>
      </c>
      <c r="O329" s="218">
        <v>4</v>
      </c>
      <c r="P329" s="329">
        <f t="shared" si="97"/>
        <v>860000</v>
      </c>
      <c r="R329" s="218">
        <f t="shared" si="100"/>
        <v>4</v>
      </c>
      <c r="S329" s="336">
        <f t="shared" si="98"/>
        <v>860000</v>
      </c>
      <c r="T329" s="203">
        <v>0</v>
      </c>
      <c r="V329" s="492"/>
    </row>
    <row r="330" spans="2:22" s="284" customFormat="1" ht="60.75" customHeight="1">
      <c r="B330" s="100">
        <v>13.33</v>
      </c>
      <c r="C330" s="165" t="s">
        <v>337</v>
      </c>
      <c r="D330" s="163" t="s">
        <v>301</v>
      </c>
      <c r="E330" s="228">
        <v>1</v>
      </c>
      <c r="F330" s="222">
        <v>24000000</v>
      </c>
      <c r="G330" s="96">
        <f t="shared" si="95"/>
        <v>24000000</v>
      </c>
      <c r="I330" s="374">
        <v>1</v>
      </c>
      <c r="J330" s="96">
        <f t="shared" si="99"/>
        <v>24000000</v>
      </c>
      <c r="L330" s="347"/>
      <c r="M330" s="291">
        <f t="shared" si="96"/>
        <v>0</v>
      </c>
      <c r="O330" s="218">
        <v>1</v>
      </c>
      <c r="P330" s="329">
        <f t="shared" si="97"/>
        <v>24000000</v>
      </c>
      <c r="R330" s="218">
        <f t="shared" si="100"/>
        <v>1</v>
      </c>
      <c r="S330" s="336">
        <f t="shared" si="98"/>
        <v>24000000</v>
      </c>
      <c r="T330" s="203">
        <f t="shared" si="101"/>
        <v>1</v>
      </c>
      <c r="V330" s="492"/>
    </row>
    <row r="331" spans="2:22" s="284" customFormat="1" ht="69.75" customHeight="1">
      <c r="B331" s="282">
        <v>13.34</v>
      </c>
      <c r="C331" s="165" t="s">
        <v>338</v>
      </c>
      <c r="D331" s="357" t="s">
        <v>339</v>
      </c>
      <c r="E331" s="228">
        <v>112</v>
      </c>
      <c r="F331" s="222">
        <v>821100</v>
      </c>
      <c r="G331" s="96">
        <f t="shared" si="95"/>
        <v>91963200</v>
      </c>
      <c r="I331" s="374">
        <v>76</v>
      </c>
      <c r="J331" s="96">
        <f t="shared" si="99"/>
        <v>62403600</v>
      </c>
      <c r="L331" s="347"/>
      <c r="M331" s="96">
        <f t="shared" si="96"/>
        <v>0</v>
      </c>
      <c r="O331" s="218">
        <v>68</v>
      </c>
      <c r="P331" s="329">
        <f t="shared" si="97"/>
        <v>55834800</v>
      </c>
      <c r="R331" s="218">
        <f t="shared" si="100"/>
        <v>68</v>
      </c>
      <c r="S331" s="336">
        <f t="shared" si="98"/>
        <v>55834800</v>
      </c>
      <c r="T331" s="203">
        <f t="shared" si="101"/>
        <v>0.89473684210526316</v>
      </c>
      <c r="V331" s="492"/>
    </row>
    <row r="332" spans="2:22" s="284" customFormat="1" ht="48" customHeight="1">
      <c r="B332" s="100">
        <v>13.35</v>
      </c>
      <c r="C332" s="165" t="s">
        <v>340</v>
      </c>
      <c r="D332" s="163" t="s">
        <v>301</v>
      </c>
      <c r="E332" s="228">
        <v>3</v>
      </c>
      <c r="F332" s="222">
        <v>300000</v>
      </c>
      <c r="G332" s="96">
        <f t="shared" si="95"/>
        <v>900000</v>
      </c>
      <c r="I332" s="374">
        <v>3</v>
      </c>
      <c r="J332" s="96">
        <f t="shared" si="99"/>
        <v>900000</v>
      </c>
      <c r="L332" s="347"/>
      <c r="M332" s="291">
        <f t="shared" si="96"/>
        <v>0</v>
      </c>
      <c r="O332" s="218">
        <v>3</v>
      </c>
      <c r="P332" s="329">
        <f t="shared" si="97"/>
        <v>900000</v>
      </c>
      <c r="R332" s="218">
        <f t="shared" si="100"/>
        <v>3</v>
      </c>
      <c r="S332" s="336">
        <f t="shared" si="98"/>
        <v>900000</v>
      </c>
      <c r="T332" s="203">
        <f t="shared" si="101"/>
        <v>1</v>
      </c>
      <c r="V332" s="492"/>
    </row>
    <row r="333" spans="2:22" s="284" customFormat="1" ht="64.5" customHeight="1">
      <c r="B333" s="100">
        <v>13.36</v>
      </c>
      <c r="C333" s="165" t="s">
        <v>341</v>
      </c>
      <c r="D333" s="357" t="s">
        <v>342</v>
      </c>
      <c r="E333" s="228">
        <v>400</v>
      </c>
      <c r="F333" s="222">
        <v>4000</v>
      </c>
      <c r="G333" s="96">
        <f t="shared" si="95"/>
        <v>1600000</v>
      </c>
      <c r="I333" s="374">
        <v>150</v>
      </c>
      <c r="J333" s="96">
        <f t="shared" si="99"/>
        <v>600000</v>
      </c>
      <c r="L333" s="347"/>
      <c r="M333" s="96">
        <f t="shared" si="96"/>
        <v>0</v>
      </c>
      <c r="O333" s="218">
        <v>132</v>
      </c>
      <c r="P333" s="329">
        <f t="shared" si="97"/>
        <v>528000</v>
      </c>
      <c r="R333" s="218">
        <f t="shared" si="100"/>
        <v>132</v>
      </c>
      <c r="S333" s="336">
        <f t="shared" si="98"/>
        <v>528000</v>
      </c>
      <c r="T333" s="203">
        <f t="shared" si="101"/>
        <v>0.88</v>
      </c>
      <c r="V333" s="492"/>
    </row>
    <row r="334" spans="2:22" s="284" customFormat="1" ht="115.5" customHeight="1">
      <c r="B334" s="100">
        <v>13.37</v>
      </c>
      <c r="C334" s="165" t="s">
        <v>343</v>
      </c>
      <c r="D334" s="163" t="s">
        <v>301</v>
      </c>
      <c r="E334" s="228">
        <v>2</v>
      </c>
      <c r="F334" s="222">
        <v>310000</v>
      </c>
      <c r="G334" s="96">
        <f t="shared" si="95"/>
        <v>620000</v>
      </c>
      <c r="I334" s="374">
        <v>2</v>
      </c>
      <c r="J334" s="96">
        <f t="shared" si="99"/>
        <v>620000</v>
      </c>
      <c r="L334" s="347"/>
      <c r="M334" s="96">
        <f t="shared" si="96"/>
        <v>0</v>
      </c>
      <c r="O334" s="218">
        <v>2</v>
      </c>
      <c r="P334" s="329">
        <f t="shared" si="97"/>
        <v>620000</v>
      </c>
      <c r="R334" s="218">
        <f t="shared" si="100"/>
        <v>2</v>
      </c>
      <c r="S334" s="336">
        <f t="shared" si="98"/>
        <v>620000</v>
      </c>
      <c r="T334" s="203">
        <f t="shared" si="101"/>
        <v>1</v>
      </c>
      <c r="V334" s="492"/>
    </row>
    <row r="335" spans="2:22" s="284" customFormat="1" ht="70.5" customHeight="1">
      <c r="B335" s="282">
        <v>13.38</v>
      </c>
      <c r="C335" s="165" t="s">
        <v>344</v>
      </c>
      <c r="D335" s="163" t="s">
        <v>332</v>
      </c>
      <c r="E335" s="228">
        <v>500</v>
      </c>
      <c r="F335" s="222">
        <v>1000</v>
      </c>
      <c r="G335" s="96">
        <f t="shared" si="95"/>
        <v>500000</v>
      </c>
      <c r="I335" s="374">
        <v>600</v>
      </c>
      <c r="J335" s="96">
        <f t="shared" si="99"/>
        <v>600000</v>
      </c>
      <c r="L335" s="347"/>
      <c r="M335" s="96">
        <f t="shared" si="96"/>
        <v>0</v>
      </c>
      <c r="O335" s="218">
        <v>499.70000000000005</v>
      </c>
      <c r="P335" s="329">
        <f t="shared" si="97"/>
        <v>499700.00000000006</v>
      </c>
      <c r="R335" s="218">
        <f t="shared" si="100"/>
        <v>499.70000000000005</v>
      </c>
      <c r="S335" s="336">
        <f t="shared" si="98"/>
        <v>499700.00000000006</v>
      </c>
      <c r="T335" s="203">
        <f t="shared" si="101"/>
        <v>0.83283333333333343</v>
      </c>
      <c r="V335" s="492"/>
    </row>
    <row r="336" spans="2:22" s="284" customFormat="1" ht="51" customHeight="1">
      <c r="B336" s="100">
        <v>13.39</v>
      </c>
      <c r="C336" s="165" t="s">
        <v>345</v>
      </c>
      <c r="D336" s="163" t="s">
        <v>301</v>
      </c>
      <c r="E336" s="228">
        <v>8</v>
      </c>
      <c r="F336" s="222">
        <v>237000</v>
      </c>
      <c r="G336" s="96">
        <f t="shared" si="95"/>
        <v>1896000</v>
      </c>
      <c r="I336" s="374">
        <v>8</v>
      </c>
      <c r="J336" s="96">
        <f t="shared" si="99"/>
        <v>1896000</v>
      </c>
      <c r="L336" s="347"/>
      <c r="M336" s="96">
        <f t="shared" si="96"/>
        <v>0</v>
      </c>
      <c r="O336" s="218">
        <v>5</v>
      </c>
      <c r="P336" s="329">
        <f t="shared" si="97"/>
        <v>1185000</v>
      </c>
      <c r="R336" s="218">
        <f t="shared" si="100"/>
        <v>5</v>
      </c>
      <c r="S336" s="336">
        <f t="shared" si="98"/>
        <v>1185000</v>
      </c>
      <c r="T336" s="203">
        <f t="shared" si="101"/>
        <v>0.625</v>
      </c>
      <c r="V336" s="492"/>
    </row>
    <row r="337" spans="2:22" s="284" customFormat="1" ht="67.5" customHeight="1">
      <c r="B337" s="100">
        <v>13.4</v>
      </c>
      <c r="C337" s="165" t="s">
        <v>346</v>
      </c>
      <c r="D337" s="163" t="s">
        <v>347</v>
      </c>
      <c r="E337" s="228">
        <v>28</v>
      </c>
      <c r="F337" s="222">
        <v>2757816</v>
      </c>
      <c r="G337" s="96">
        <f t="shared" si="95"/>
        <v>77218848</v>
      </c>
      <c r="I337" s="374">
        <v>42</v>
      </c>
      <c r="J337" s="96">
        <f t="shared" si="99"/>
        <v>115828272</v>
      </c>
      <c r="L337" s="347"/>
      <c r="M337" s="96">
        <f t="shared" si="96"/>
        <v>0</v>
      </c>
      <c r="O337" s="218">
        <v>28</v>
      </c>
      <c r="P337" s="329">
        <f t="shared" si="97"/>
        <v>77218848</v>
      </c>
      <c r="R337" s="218">
        <f t="shared" si="100"/>
        <v>28</v>
      </c>
      <c r="S337" s="336">
        <f t="shared" si="98"/>
        <v>77218848</v>
      </c>
      <c r="T337" s="203">
        <f t="shared" si="101"/>
        <v>0.66666666666666663</v>
      </c>
      <c r="V337" s="492"/>
    </row>
    <row r="338" spans="2:22" s="284" customFormat="1" ht="48" customHeight="1">
      <c r="B338" s="100">
        <v>13.41</v>
      </c>
      <c r="C338" s="165" t="s">
        <v>348</v>
      </c>
      <c r="D338" s="163" t="s">
        <v>301</v>
      </c>
      <c r="E338" s="228">
        <v>1</v>
      </c>
      <c r="F338" s="222">
        <v>1750000</v>
      </c>
      <c r="G338" s="96">
        <f t="shared" si="95"/>
        <v>1750000</v>
      </c>
      <c r="I338" s="374">
        <v>1</v>
      </c>
      <c r="J338" s="96">
        <f t="shared" si="99"/>
        <v>1750000</v>
      </c>
      <c r="L338" s="347"/>
      <c r="M338" s="96">
        <f t="shared" si="96"/>
        <v>0</v>
      </c>
      <c r="O338" s="218">
        <v>1</v>
      </c>
      <c r="P338" s="329">
        <f t="shared" si="97"/>
        <v>1750000</v>
      </c>
      <c r="R338" s="218">
        <f t="shared" si="100"/>
        <v>1</v>
      </c>
      <c r="S338" s="336">
        <f t="shared" si="98"/>
        <v>1750000</v>
      </c>
      <c r="T338" s="203">
        <f t="shared" si="101"/>
        <v>1</v>
      </c>
      <c r="V338" s="492"/>
    </row>
    <row r="339" spans="2:22" s="284" customFormat="1" ht="69" customHeight="1">
      <c r="B339" s="282">
        <v>13.42</v>
      </c>
      <c r="C339" s="165" t="s">
        <v>349</v>
      </c>
      <c r="D339" s="163" t="s">
        <v>301</v>
      </c>
      <c r="E339" s="228">
        <v>10000</v>
      </c>
      <c r="F339" s="222">
        <v>1100</v>
      </c>
      <c r="G339" s="96">
        <f t="shared" si="95"/>
        <v>11000000</v>
      </c>
      <c r="I339" s="374">
        <v>10000</v>
      </c>
      <c r="J339" s="96">
        <f t="shared" si="99"/>
        <v>11000000</v>
      </c>
      <c r="L339" s="347"/>
      <c r="M339" s="96">
        <f t="shared" si="96"/>
        <v>0</v>
      </c>
      <c r="O339" s="218">
        <v>10000</v>
      </c>
      <c r="P339" s="329">
        <f t="shared" si="97"/>
        <v>11000000</v>
      </c>
      <c r="R339" s="218">
        <f t="shared" si="100"/>
        <v>10000</v>
      </c>
      <c r="S339" s="336">
        <f t="shared" si="98"/>
        <v>11000000</v>
      </c>
      <c r="T339" s="203">
        <f t="shared" si="101"/>
        <v>1</v>
      </c>
      <c r="V339" s="492"/>
    </row>
    <row r="340" spans="2:22" s="284" customFormat="1" ht="56.25" customHeight="1">
      <c r="B340" s="100">
        <v>13.43</v>
      </c>
      <c r="C340" s="165" t="s">
        <v>350</v>
      </c>
      <c r="D340" s="163" t="s">
        <v>1</v>
      </c>
      <c r="E340" s="228">
        <v>400</v>
      </c>
      <c r="F340" s="222">
        <v>22521</v>
      </c>
      <c r="G340" s="96">
        <f t="shared" si="95"/>
        <v>9008400</v>
      </c>
      <c r="I340" s="374">
        <v>215.00203898583356</v>
      </c>
      <c r="J340" s="96">
        <f t="shared" si="99"/>
        <v>4842060.919999958</v>
      </c>
      <c r="L340" s="450"/>
      <c r="M340" s="96">
        <f t="shared" si="96"/>
        <v>0</v>
      </c>
      <c r="O340" s="218">
        <v>215</v>
      </c>
      <c r="P340" s="329">
        <f t="shared" si="97"/>
        <v>4842015</v>
      </c>
      <c r="R340" s="218">
        <f t="shared" si="100"/>
        <v>215</v>
      </c>
      <c r="S340" s="336">
        <f t="shared" si="98"/>
        <v>4842015</v>
      </c>
      <c r="T340" s="203">
        <f t="shared" si="101"/>
        <v>0.999990516434899</v>
      </c>
      <c r="V340" s="492"/>
    </row>
    <row r="341" spans="2:22" s="284" customFormat="1" ht="87" customHeight="1">
      <c r="B341" s="100">
        <v>13.44</v>
      </c>
      <c r="C341" s="165" t="s">
        <v>351</v>
      </c>
      <c r="D341" s="163" t="s">
        <v>301</v>
      </c>
      <c r="E341" s="228">
        <v>3</v>
      </c>
      <c r="F341" s="222">
        <v>2750000</v>
      </c>
      <c r="G341" s="96">
        <f t="shared" si="95"/>
        <v>8250000</v>
      </c>
      <c r="I341" s="374">
        <v>3</v>
      </c>
      <c r="J341" s="96">
        <f t="shared" si="99"/>
        <v>8250000</v>
      </c>
      <c r="L341" s="347"/>
      <c r="M341" s="96">
        <f t="shared" si="96"/>
        <v>0</v>
      </c>
      <c r="O341" s="218">
        <v>2</v>
      </c>
      <c r="P341" s="329">
        <f t="shared" si="97"/>
        <v>5500000</v>
      </c>
      <c r="R341" s="218">
        <f t="shared" si="100"/>
        <v>2</v>
      </c>
      <c r="S341" s="336">
        <f t="shared" si="98"/>
        <v>5500000</v>
      </c>
      <c r="T341" s="203">
        <f t="shared" si="101"/>
        <v>0.66666666666666663</v>
      </c>
      <c r="V341" s="492"/>
    </row>
    <row r="342" spans="2:22" s="284" customFormat="1" ht="54.75" customHeight="1">
      <c r="B342" s="100">
        <v>13.45</v>
      </c>
      <c r="C342" s="165" t="s">
        <v>352</v>
      </c>
      <c r="D342" s="163" t="s">
        <v>353</v>
      </c>
      <c r="E342" s="228">
        <v>4</v>
      </c>
      <c r="F342" s="222">
        <v>4872000</v>
      </c>
      <c r="G342" s="96">
        <f t="shared" si="95"/>
        <v>19488000</v>
      </c>
      <c r="I342" s="374">
        <v>4</v>
      </c>
      <c r="J342" s="96">
        <f t="shared" si="99"/>
        <v>19488000</v>
      </c>
      <c r="L342" s="347"/>
      <c r="M342" s="96">
        <f t="shared" si="96"/>
        <v>0</v>
      </c>
      <c r="O342" s="218">
        <v>3</v>
      </c>
      <c r="P342" s="329">
        <f t="shared" si="97"/>
        <v>14616000</v>
      </c>
      <c r="R342" s="218">
        <f t="shared" si="100"/>
        <v>3</v>
      </c>
      <c r="S342" s="336">
        <f t="shared" si="98"/>
        <v>14616000</v>
      </c>
      <c r="T342" s="203">
        <f t="shared" si="101"/>
        <v>0.75</v>
      </c>
      <c r="V342" s="492"/>
    </row>
    <row r="343" spans="2:22" s="284" customFormat="1" ht="64.5" customHeight="1">
      <c r="B343" s="282">
        <v>13.46</v>
      </c>
      <c r="C343" s="165" t="s">
        <v>354</v>
      </c>
      <c r="D343" s="163" t="s">
        <v>355</v>
      </c>
      <c r="E343" s="228">
        <v>60</v>
      </c>
      <c r="F343" s="222">
        <v>324200</v>
      </c>
      <c r="G343" s="96">
        <f t="shared" si="95"/>
        <v>19452000</v>
      </c>
      <c r="I343" s="374">
        <v>110</v>
      </c>
      <c r="J343" s="96">
        <f>+I343*F343</f>
        <v>35662000</v>
      </c>
      <c r="L343" s="463"/>
      <c r="M343" s="96">
        <f t="shared" si="96"/>
        <v>0</v>
      </c>
      <c r="O343" s="218">
        <v>68</v>
      </c>
      <c r="P343" s="329">
        <f t="shared" si="97"/>
        <v>22045600</v>
      </c>
      <c r="R343" s="218">
        <f t="shared" si="100"/>
        <v>68</v>
      </c>
      <c r="S343" s="336">
        <f t="shared" si="98"/>
        <v>22045600</v>
      </c>
      <c r="T343" s="203">
        <f t="shared" si="101"/>
        <v>0.61818181818181817</v>
      </c>
      <c r="V343" s="492"/>
    </row>
    <row r="344" spans="2:22" s="284" customFormat="1" ht="62.25" customHeight="1">
      <c r="B344" s="100">
        <v>13.47</v>
      </c>
      <c r="C344" s="165" t="s">
        <v>356</v>
      </c>
      <c r="D344" s="163" t="s">
        <v>1</v>
      </c>
      <c r="E344" s="228">
        <v>3000</v>
      </c>
      <c r="F344" s="222">
        <v>14008</v>
      </c>
      <c r="G344" s="96">
        <f t="shared" si="95"/>
        <v>42024000</v>
      </c>
      <c r="I344" s="374">
        <v>3000</v>
      </c>
      <c r="J344" s="96">
        <f t="shared" ref="J344:J365" si="102">+I344*F344</f>
        <v>42024000</v>
      </c>
      <c r="L344" s="347"/>
      <c r="M344" s="96">
        <f t="shared" si="96"/>
        <v>0</v>
      </c>
      <c r="O344" s="218">
        <v>2999.72</v>
      </c>
      <c r="P344" s="329">
        <f t="shared" si="97"/>
        <v>42020077.759999998</v>
      </c>
      <c r="R344" s="218">
        <f t="shared" si="100"/>
        <v>2999.72</v>
      </c>
      <c r="S344" s="336">
        <f t="shared" si="98"/>
        <v>42020077.759999998</v>
      </c>
      <c r="T344" s="203">
        <f t="shared" si="101"/>
        <v>0.99990666666666661</v>
      </c>
      <c r="V344" s="492"/>
    </row>
    <row r="345" spans="2:22" s="284" customFormat="1" ht="49.5" customHeight="1">
      <c r="B345" s="100">
        <v>13.48</v>
      </c>
      <c r="C345" s="165" t="s">
        <v>357</v>
      </c>
      <c r="D345" s="163" t="s">
        <v>347</v>
      </c>
      <c r="E345" s="228">
        <v>3</v>
      </c>
      <c r="F345" s="222">
        <v>2000000</v>
      </c>
      <c r="G345" s="96">
        <f t="shared" si="95"/>
        <v>6000000</v>
      </c>
      <c r="I345" s="374">
        <v>3</v>
      </c>
      <c r="J345" s="96">
        <f t="shared" si="102"/>
        <v>6000000</v>
      </c>
      <c r="L345" s="347"/>
      <c r="M345" s="96">
        <f t="shared" si="96"/>
        <v>0</v>
      </c>
      <c r="O345" s="218">
        <v>2</v>
      </c>
      <c r="P345" s="329">
        <f t="shared" si="97"/>
        <v>4000000</v>
      </c>
      <c r="R345" s="218">
        <f t="shared" si="100"/>
        <v>2</v>
      </c>
      <c r="S345" s="336">
        <f t="shared" si="98"/>
        <v>4000000</v>
      </c>
      <c r="T345" s="203">
        <f t="shared" si="101"/>
        <v>0.66666666666666663</v>
      </c>
      <c r="V345" s="492"/>
    </row>
    <row r="346" spans="2:22" s="284" customFormat="1" ht="63.75" customHeight="1">
      <c r="B346" s="100">
        <v>13.49</v>
      </c>
      <c r="C346" s="165" t="s">
        <v>358</v>
      </c>
      <c r="D346" s="163" t="s">
        <v>301</v>
      </c>
      <c r="E346" s="228">
        <v>1</v>
      </c>
      <c r="F346" s="222">
        <v>8000000</v>
      </c>
      <c r="G346" s="96">
        <f t="shared" si="95"/>
        <v>8000000</v>
      </c>
      <c r="I346" s="374">
        <v>1</v>
      </c>
      <c r="J346" s="96">
        <f t="shared" si="102"/>
        <v>8000000</v>
      </c>
      <c r="L346" s="347"/>
      <c r="M346" s="96">
        <f t="shared" si="96"/>
        <v>0</v>
      </c>
      <c r="O346" s="218">
        <v>1</v>
      </c>
      <c r="P346" s="329">
        <f t="shared" si="97"/>
        <v>8000000</v>
      </c>
      <c r="R346" s="218">
        <f t="shared" si="100"/>
        <v>1</v>
      </c>
      <c r="S346" s="336">
        <f t="shared" si="98"/>
        <v>8000000</v>
      </c>
      <c r="T346" s="203">
        <f t="shared" si="101"/>
        <v>1</v>
      </c>
      <c r="V346" s="492"/>
    </row>
    <row r="347" spans="2:22" s="284" customFormat="1" ht="51.75" customHeight="1">
      <c r="B347" s="282">
        <v>13.5</v>
      </c>
      <c r="C347" s="165" t="s">
        <v>359</v>
      </c>
      <c r="D347" s="163" t="s">
        <v>301</v>
      </c>
      <c r="E347" s="228">
        <v>5</v>
      </c>
      <c r="F347" s="222">
        <v>170000</v>
      </c>
      <c r="G347" s="96">
        <f t="shared" si="95"/>
        <v>850000</v>
      </c>
      <c r="I347" s="374">
        <v>4</v>
      </c>
      <c r="J347" s="96">
        <f t="shared" si="102"/>
        <v>680000</v>
      </c>
      <c r="L347" s="347"/>
      <c r="M347" s="96">
        <f t="shared" si="96"/>
        <v>0</v>
      </c>
      <c r="O347" s="218">
        <v>4</v>
      </c>
      <c r="P347" s="329">
        <f t="shared" si="97"/>
        <v>680000</v>
      </c>
      <c r="R347" s="218">
        <f t="shared" si="100"/>
        <v>4</v>
      </c>
      <c r="S347" s="336">
        <f t="shared" si="98"/>
        <v>680000</v>
      </c>
      <c r="T347" s="203">
        <f t="shared" si="101"/>
        <v>1</v>
      </c>
      <c r="V347" s="492"/>
    </row>
    <row r="348" spans="2:22" s="284" customFormat="1" ht="52.5" customHeight="1">
      <c r="B348" s="100">
        <v>13.51</v>
      </c>
      <c r="C348" s="165" t="s">
        <v>360</v>
      </c>
      <c r="D348" s="163" t="s">
        <v>301</v>
      </c>
      <c r="E348" s="228">
        <v>2</v>
      </c>
      <c r="F348" s="222">
        <v>13121591</v>
      </c>
      <c r="G348" s="96">
        <f t="shared" si="95"/>
        <v>26243182</v>
      </c>
      <c r="I348" s="374">
        <v>2</v>
      </c>
      <c r="J348" s="96">
        <f t="shared" si="102"/>
        <v>26243182</v>
      </c>
      <c r="L348" s="347"/>
      <c r="M348" s="96">
        <f t="shared" si="96"/>
        <v>0</v>
      </c>
      <c r="O348" s="218">
        <v>2</v>
      </c>
      <c r="P348" s="329">
        <f t="shared" si="97"/>
        <v>26243182</v>
      </c>
      <c r="R348" s="218">
        <f t="shared" si="100"/>
        <v>2</v>
      </c>
      <c r="S348" s="336">
        <f t="shared" si="98"/>
        <v>26243182</v>
      </c>
      <c r="T348" s="203">
        <f t="shared" si="101"/>
        <v>1</v>
      </c>
      <c r="V348" s="492"/>
    </row>
    <row r="349" spans="2:22" s="284" customFormat="1" ht="57.75" customHeight="1">
      <c r="B349" s="100">
        <v>13.52</v>
      </c>
      <c r="C349" s="165" t="s">
        <v>361</v>
      </c>
      <c r="D349" s="163" t="s">
        <v>301</v>
      </c>
      <c r="E349" s="228">
        <v>2</v>
      </c>
      <c r="F349" s="222">
        <v>20081590</v>
      </c>
      <c r="G349" s="96">
        <f t="shared" si="95"/>
        <v>40163180</v>
      </c>
      <c r="I349" s="374">
        <v>2</v>
      </c>
      <c r="J349" s="96">
        <f t="shared" si="102"/>
        <v>40163180</v>
      </c>
      <c r="L349" s="347"/>
      <c r="M349" s="96">
        <f t="shared" si="96"/>
        <v>0</v>
      </c>
      <c r="O349" s="218">
        <v>2</v>
      </c>
      <c r="P349" s="329">
        <f t="shared" si="97"/>
        <v>40163180</v>
      </c>
      <c r="R349" s="218">
        <f t="shared" si="100"/>
        <v>2</v>
      </c>
      <c r="S349" s="336">
        <f t="shared" si="98"/>
        <v>40163180</v>
      </c>
      <c r="T349" s="203">
        <f t="shared" si="101"/>
        <v>1</v>
      </c>
      <c r="V349" s="492"/>
    </row>
    <row r="350" spans="2:22" s="284" customFormat="1" ht="57.75" customHeight="1">
      <c r="B350" s="100">
        <v>13.53</v>
      </c>
      <c r="C350" s="165" t="s">
        <v>362</v>
      </c>
      <c r="D350" s="163" t="s">
        <v>301</v>
      </c>
      <c r="E350" s="228">
        <v>2</v>
      </c>
      <c r="F350" s="222">
        <v>150000</v>
      </c>
      <c r="G350" s="96">
        <f t="shared" si="95"/>
        <v>300000</v>
      </c>
      <c r="I350" s="374">
        <v>2</v>
      </c>
      <c r="J350" s="96">
        <f t="shared" si="102"/>
        <v>300000</v>
      </c>
      <c r="L350" s="347"/>
      <c r="M350" s="96">
        <f t="shared" si="96"/>
        <v>0</v>
      </c>
      <c r="O350" s="218">
        <v>2</v>
      </c>
      <c r="P350" s="329">
        <f t="shared" si="97"/>
        <v>300000</v>
      </c>
      <c r="R350" s="218">
        <f t="shared" si="100"/>
        <v>2</v>
      </c>
      <c r="S350" s="336">
        <f t="shared" si="98"/>
        <v>300000</v>
      </c>
      <c r="T350" s="203">
        <f t="shared" si="101"/>
        <v>1</v>
      </c>
      <c r="V350" s="492"/>
    </row>
    <row r="351" spans="2:22" s="284" customFormat="1" ht="54.75" customHeight="1">
      <c r="B351" s="100">
        <v>13.54</v>
      </c>
      <c r="C351" s="165" t="s">
        <v>363</v>
      </c>
      <c r="D351" s="163" t="s">
        <v>301</v>
      </c>
      <c r="E351" s="228">
        <v>1</v>
      </c>
      <c r="F351" s="222">
        <v>4100000</v>
      </c>
      <c r="G351" s="96">
        <f t="shared" si="95"/>
        <v>4100000</v>
      </c>
      <c r="I351" s="374">
        <v>1</v>
      </c>
      <c r="J351" s="96">
        <f t="shared" si="102"/>
        <v>4100000</v>
      </c>
      <c r="L351" s="347"/>
      <c r="M351" s="96">
        <f t="shared" si="96"/>
        <v>0</v>
      </c>
      <c r="O351" s="218">
        <v>1</v>
      </c>
      <c r="P351" s="329">
        <f t="shared" si="97"/>
        <v>4100000</v>
      </c>
      <c r="R351" s="218">
        <f t="shared" si="100"/>
        <v>1</v>
      </c>
      <c r="S351" s="336">
        <f t="shared" si="98"/>
        <v>4100000</v>
      </c>
      <c r="T351" s="203">
        <f t="shared" si="101"/>
        <v>1</v>
      </c>
      <c r="V351" s="492"/>
    </row>
    <row r="352" spans="2:22" s="284" customFormat="1" ht="51" customHeight="1">
      <c r="B352" s="100">
        <v>13.55</v>
      </c>
      <c r="C352" s="165" t="s">
        <v>364</v>
      </c>
      <c r="D352" s="163" t="s">
        <v>301</v>
      </c>
      <c r="E352" s="228">
        <v>5</v>
      </c>
      <c r="F352" s="222">
        <v>52000</v>
      </c>
      <c r="G352" s="96">
        <f t="shared" si="95"/>
        <v>260000</v>
      </c>
      <c r="I352" s="374">
        <v>2</v>
      </c>
      <c r="J352" s="96">
        <f t="shared" si="102"/>
        <v>104000</v>
      </c>
      <c r="L352" s="347"/>
      <c r="M352" s="96">
        <f t="shared" si="96"/>
        <v>0</v>
      </c>
      <c r="O352" s="218">
        <v>2</v>
      </c>
      <c r="P352" s="329">
        <f t="shared" si="97"/>
        <v>104000</v>
      </c>
      <c r="R352" s="218">
        <f t="shared" si="100"/>
        <v>2</v>
      </c>
      <c r="S352" s="336">
        <f t="shared" si="98"/>
        <v>104000</v>
      </c>
      <c r="T352" s="203">
        <f t="shared" si="101"/>
        <v>1</v>
      </c>
      <c r="V352" s="492"/>
    </row>
    <row r="353" spans="2:22" s="284" customFormat="1" ht="49.5" customHeight="1">
      <c r="B353" s="100">
        <v>13.56</v>
      </c>
      <c r="C353" s="165" t="s">
        <v>365</v>
      </c>
      <c r="D353" s="163" t="s">
        <v>301</v>
      </c>
      <c r="E353" s="228">
        <v>10</v>
      </c>
      <c r="F353" s="222">
        <v>36000</v>
      </c>
      <c r="G353" s="96">
        <f t="shared" si="95"/>
        <v>360000</v>
      </c>
      <c r="I353" s="374">
        <v>5</v>
      </c>
      <c r="J353" s="96">
        <f t="shared" si="102"/>
        <v>180000</v>
      </c>
      <c r="L353" s="347"/>
      <c r="M353" s="96">
        <f t="shared" si="96"/>
        <v>0</v>
      </c>
      <c r="O353" s="218">
        <v>4</v>
      </c>
      <c r="P353" s="329">
        <f t="shared" si="97"/>
        <v>144000</v>
      </c>
      <c r="R353" s="218">
        <f t="shared" si="100"/>
        <v>4</v>
      </c>
      <c r="S353" s="336">
        <f t="shared" si="98"/>
        <v>144000</v>
      </c>
      <c r="T353" s="203">
        <f t="shared" si="101"/>
        <v>0.8</v>
      </c>
      <c r="V353" s="492"/>
    </row>
    <row r="354" spans="2:22" s="284" customFormat="1" ht="48" customHeight="1">
      <c r="B354" s="100">
        <v>13.57</v>
      </c>
      <c r="C354" s="165" t="s">
        <v>366</v>
      </c>
      <c r="D354" s="163" t="s">
        <v>301</v>
      </c>
      <c r="E354" s="228">
        <v>1</v>
      </c>
      <c r="F354" s="222">
        <v>150000</v>
      </c>
      <c r="G354" s="96">
        <f t="shared" si="95"/>
        <v>150000</v>
      </c>
      <c r="I354" s="374">
        <v>1</v>
      </c>
      <c r="J354" s="96">
        <f t="shared" si="102"/>
        <v>150000</v>
      </c>
      <c r="L354" s="330"/>
      <c r="M354" s="96">
        <f t="shared" si="96"/>
        <v>0</v>
      </c>
      <c r="O354" s="218">
        <v>1</v>
      </c>
      <c r="P354" s="329">
        <f t="shared" si="97"/>
        <v>150000</v>
      </c>
      <c r="R354" s="218">
        <f t="shared" si="100"/>
        <v>1</v>
      </c>
      <c r="S354" s="336">
        <f t="shared" si="98"/>
        <v>150000</v>
      </c>
      <c r="T354" s="203">
        <f t="shared" si="101"/>
        <v>1</v>
      </c>
      <c r="V354" s="492"/>
    </row>
    <row r="355" spans="2:22" s="284" customFormat="1" ht="54" customHeight="1">
      <c r="B355" s="100">
        <v>13.58</v>
      </c>
      <c r="C355" s="165" t="s">
        <v>367</v>
      </c>
      <c r="D355" s="163" t="s">
        <v>301</v>
      </c>
      <c r="E355" s="228">
        <v>5</v>
      </c>
      <c r="F355" s="222">
        <v>110000</v>
      </c>
      <c r="G355" s="96">
        <f t="shared" si="95"/>
        <v>550000</v>
      </c>
      <c r="I355" s="374">
        <v>7</v>
      </c>
      <c r="J355" s="96">
        <f t="shared" si="102"/>
        <v>770000</v>
      </c>
      <c r="L355" s="347"/>
      <c r="M355" s="96">
        <f t="shared" si="96"/>
        <v>0</v>
      </c>
      <c r="O355" s="218">
        <v>4</v>
      </c>
      <c r="P355" s="329">
        <f t="shared" si="97"/>
        <v>440000</v>
      </c>
      <c r="R355" s="218">
        <f t="shared" si="100"/>
        <v>4</v>
      </c>
      <c r="S355" s="336">
        <f t="shared" si="98"/>
        <v>440000</v>
      </c>
      <c r="T355" s="203">
        <f t="shared" si="101"/>
        <v>0.5714285714285714</v>
      </c>
      <c r="V355" s="492"/>
    </row>
    <row r="356" spans="2:22" s="284" customFormat="1" ht="57.75" customHeight="1">
      <c r="B356" s="100">
        <v>13.59</v>
      </c>
      <c r="C356" s="165" t="s">
        <v>368</v>
      </c>
      <c r="D356" s="163" t="s">
        <v>301</v>
      </c>
      <c r="E356" s="228">
        <v>5</v>
      </c>
      <c r="F356" s="222">
        <v>350000</v>
      </c>
      <c r="G356" s="96">
        <f t="shared" si="95"/>
        <v>1750000</v>
      </c>
      <c r="I356" s="374">
        <v>5</v>
      </c>
      <c r="J356" s="96">
        <f t="shared" si="102"/>
        <v>1750000</v>
      </c>
      <c r="L356" s="347"/>
      <c r="M356" s="96">
        <f t="shared" si="96"/>
        <v>0</v>
      </c>
      <c r="O356" s="218">
        <v>5</v>
      </c>
      <c r="P356" s="329">
        <f t="shared" si="97"/>
        <v>1750000</v>
      </c>
      <c r="R356" s="218">
        <f t="shared" si="100"/>
        <v>5</v>
      </c>
      <c r="S356" s="336">
        <f t="shared" si="98"/>
        <v>1750000</v>
      </c>
      <c r="T356" s="203">
        <f t="shared" si="101"/>
        <v>1</v>
      </c>
      <c r="V356" s="492"/>
    </row>
    <row r="357" spans="2:22" s="284" customFormat="1" ht="62.25" customHeight="1">
      <c r="B357" s="282">
        <v>13.6</v>
      </c>
      <c r="C357" s="165" t="s">
        <v>369</v>
      </c>
      <c r="D357" s="163" t="s">
        <v>301</v>
      </c>
      <c r="E357" s="228">
        <v>10</v>
      </c>
      <c r="F357" s="222">
        <v>75000</v>
      </c>
      <c r="G357" s="96">
        <f t="shared" si="95"/>
        <v>750000</v>
      </c>
      <c r="I357" s="374">
        <v>10</v>
      </c>
      <c r="J357" s="96">
        <f t="shared" si="102"/>
        <v>750000</v>
      </c>
      <c r="L357" s="347"/>
      <c r="M357" s="96">
        <f t="shared" si="96"/>
        <v>0</v>
      </c>
      <c r="O357" s="218">
        <v>10</v>
      </c>
      <c r="P357" s="329">
        <f t="shared" si="97"/>
        <v>750000</v>
      </c>
      <c r="R357" s="218">
        <f t="shared" si="100"/>
        <v>10</v>
      </c>
      <c r="S357" s="336">
        <f t="shared" si="98"/>
        <v>750000</v>
      </c>
      <c r="T357" s="203">
        <f t="shared" si="101"/>
        <v>1</v>
      </c>
      <c r="V357" s="492"/>
    </row>
    <row r="358" spans="2:22" s="284" customFormat="1" ht="54.75" customHeight="1">
      <c r="B358" s="100">
        <v>13.61</v>
      </c>
      <c r="C358" s="165" t="s">
        <v>370</v>
      </c>
      <c r="D358" s="163" t="s">
        <v>301</v>
      </c>
      <c r="E358" s="228">
        <v>5</v>
      </c>
      <c r="F358" s="222">
        <v>430000</v>
      </c>
      <c r="G358" s="96">
        <f t="shared" si="95"/>
        <v>2150000</v>
      </c>
      <c r="I358" s="374">
        <v>4</v>
      </c>
      <c r="J358" s="96">
        <f t="shared" si="102"/>
        <v>1720000</v>
      </c>
      <c r="L358" s="347"/>
      <c r="M358" s="96">
        <f t="shared" si="96"/>
        <v>0</v>
      </c>
      <c r="O358" s="218">
        <v>4</v>
      </c>
      <c r="P358" s="329">
        <f t="shared" si="97"/>
        <v>1720000</v>
      </c>
      <c r="R358" s="218">
        <f t="shared" si="100"/>
        <v>4</v>
      </c>
      <c r="S358" s="336">
        <f t="shared" si="98"/>
        <v>1720000</v>
      </c>
      <c r="T358" s="203">
        <f t="shared" si="101"/>
        <v>1</v>
      </c>
      <c r="V358" s="492"/>
    </row>
    <row r="359" spans="2:22" s="284" customFormat="1" ht="51" customHeight="1">
      <c r="B359" s="100">
        <v>13.62</v>
      </c>
      <c r="C359" s="165" t="s">
        <v>371</v>
      </c>
      <c r="D359" s="163" t="s">
        <v>301</v>
      </c>
      <c r="E359" s="228">
        <v>10</v>
      </c>
      <c r="F359" s="222">
        <v>5000</v>
      </c>
      <c r="G359" s="96">
        <f t="shared" si="95"/>
        <v>50000</v>
      </c>
      <c r="I359" s="374">
        <v>10</v>
      </c>
      <c r="J359" s="96">
        <f t="shared" si="102"/>
        <v>50000</v>
      </c>
      <c r="L359" s="347"/>
      <c r="M359" s="96">
        <f t="shared" si="96"/>
        <v>0</v>
      </c>
      <c r="O359" s="218">
        <v>10</v>
      </c>
      <c r="P359" s="329">
        <f t="shared" si="97"/>
        <v>50000</v>
      </c>
      <c r="R359" s="218">
        <f t="shared" si="100"/>
        <v>10</v>
      </c>
      <c r="S359" s="336">
        <f t="shared" si="98"/>
        <v>50000</v>
      </c>
      <c r="T359" s="203">
        <f t="shared" si="101"/>
        <v>1</v>
      </c>
      <c r="V359" s="492"/>
    </row>
    <row r="360" spans="2:22" s="284" customFormat="1" ht="39.75" customHeight="1">
      <c r="B360" s="100">
        <v>13.63</v>
      </c>
      <c r="C360" s="165" t="s">
        <v>372</v>
      </c>
      <c r="D360" s="163" t="s">
        <v>301</v>
      </c>
      <c r="E360" s="228">
        <v>2</v>
      </c>
      <c r="F360" s="222">
        <v>170000</v>
      </c>
      <c r="G360" s="96">
        <f t="shared" si="95"/>
        <v>340000</v>
      </c>
      <c r="I360" s="374">
        <v>2</v>
      </c>
      <c r="J360" s="96">
        <f t="shared" si="102"/>
        <v>340000</v>
      </c>
      <c r="L360" s="347"/>
      <c r="M360" s="96">
        <f t="shared" si="96"/>
        <v>0</v>
      </c>
      <c r="O360" s="218">
        <v>2</v>
      </c>
      <c r="P360" s="329">
        <f t="shared" si="97"/>
        <v>340000</v>
      </c>
      <c r="R360" s="218">
        <f t="shared" si="100"/>
        <v>2</v>
      </c>
      <c r="S360" s="336">
        <f t="shared" si="98"/>
        <v>340000</v>
      </c>
      <c r="T360" s="203">
        <f t="shared" si="101"/>
        <v>1</v>
      </c>
      <c r="V360" s="492"/>
    </row>
    <row r="361" spans="2:22" s="284" customFormat="1" ht="51" customHeight="1">
      <c r="B361" s="100">
        <v>13.64</v>
      </c>
      <c r="C361" s="165" t="s">
        <v>373</v>
      </c>
      <c r="D361" s="163" t="s">
        <v>301</v>
      </c>
      <c r="E361" s="228">
        <v>50</v>
      </c>
      <c r="F361" s="222">
        <v>35000</v>
      </c>
      <c r="G361" s="96">
        <f t="shared" si="95"/>
        <v>1750000</v>
      </c>
      <c r="I361" s="374">
        <v>50</v>
      </c>
      <c r="J361" s="96">
        <f t="shared" si="102"/>
        <v>1750000</v>
      </c>
      <c r="L361" s="347"/>
      <c r="M361" s="96">
        <f t="shared" si="96"/>
        <v>0</v>
      </c>
      <c r="O361" s="218">
        <v>50</v>
      </c>
      <c r="P361" s="329">
        <f t="shared" si="97"/>
        <v>1750000</v>
      </c>
      <c r="R361" s="218">
        <f t="shared" si="100"/>
        <v>50</v>
      </c>
      <c r="S361" s="336">
        <f t="shared" si="98"/>
        <v>1750000</v>
      </c>
      <c r="T361" s="203">
        <f t="shared" si="101"/>
        <v>1</v>
      </c>
      <c r="V361" s="492"/>
    </row>
    <row r="362" spans="2:22" s="284" customFormat="1" ht="43.9" customHeight="1">
      <c r="B362" s="100">
        <v>13.65</v>
      </c>
      <c r="C362" s="165" t="s">
        <v>374</v>
      </c>
      <c r="D362" s="163" t="s">
        <v>301</v>
      </c>
      <c r="E362" s="228">
        <v>2</v>
      </c>
      <c r="F362" s="222">
        <v>45000</v>
      </c>
      <c r="G362" s="96">
        <f t="shared" ref="G362:G370" si="103">+E362*F362</f>
        <v>90000</v>
      </c>
      <c r="I362" s="374">
        <v>0</v>
      </c>
      <c r="J362" s="96">
        <f t="shared" si="102"/>
        <v>0</v>
      </c>
      <c r="L362" s="347"/>
      <c r="M362" s="96">
        <f t="shared" ref="M362:M370" si="104">+(L362)*F362</f>
        <v>0</v>
      </c>
      <c r="O362" s="218">
        <v>0</v>
      </c>
      <c r="P362" s="329">
        <f t="shared" ref="P362:P370" si="105">+O362*F362</f>
        <v>0</v>
      </c>
      <c r="R362" s="218">
        <f t="shared" si="100"/>
        <v>0</v>
      </c>
      <c r="S362" s="336">
        <f t="shared" ref="S362:S370" si="106">+R362*F362</f>
        <v>0</v>
      </c>
      <c r="T362" s="203">
        <v>0</v>
      </c>
      <c r="V362" s="492"/>
    </row>
    <row r="363" spans="2:22" s="284" customFormat="1" ht="56.45" customHeight="1">
      <c r="B363" s="100">
        <v>13.66</v>
      </c>
      <c r="C363" s="165" t="s">
        <v>375</v>
      </c>
      <c r="D363" s="163" t="s">
        <v>301</v>
      </c>
      <c r="E363" s="228">
        <v>1</v>
      </c>
      <c r="F363" s="222">
        <v>1200000</v>
      </c>
      <c r="G363" s="96">
        <f t="shared" si="103"/>
        <v>1200000</v>
      </c>
      <c r="I363" s="374">
        <v>1</v>
      </c>
      <c r="J363" s="96">
        <f t="shared" si="102"/>
        <v>1200000</v>
      </c>
      <c r="L363" s="347"/>
      <c r="M363" s="96">
        <f t="shared" si="104"/>
        <v>0</v>
      </c>
      <c r="O363" s="218">
        <v>1</v>
      </c>
      <c r="P363" s="329">
        <f t="shared" si="105"/>
        <v>1200000</v>
      </c>
      <c r="R363" s="218">
        <f t="shared" si="100"/>
        <v>1</v>
      </c>
      <c r="S363" s="336">
        <f t="shared" si="106"/>
        <v>1200000</v>
      </c>
      <c r="T363" s="203">
        <f t="shared" si="101"/>
        <v>1</v>
      </c>
      <c r="V363" s="492"/>
    </row>
    <row r="364" spans="2:22" s="284" customFormat="1" ht="52.15" customHeight="1">
      <c r="B364" s="100">
        <v>13.67</v>
      </c>
      <c r="C364" s="165" t="s">
        <v>376</v>
      </c>
      <c r="D364" s="163" t="s">
        <v>301</v>
      </c>
      <c r="E364" s="228">
        <v>3</v>
      </c>
      <c r="F364" s="222">
        <v>185000</v>
      </c>
      <c r="G364" s="96">
        <f t="shared" si="103"/>
        <v>555000</v>
      </c>
      <c r="I364" s="374">
        <v>3</v>
      </c>
      <c r="J364" s="96">
        <f t="shared" si="102"/>
        <v>555000</v>
      </c>
      <c r="L364" s="347"/>
      <c r="M364" s="96">
        <f t="shared" si="104"/>
        <v>0</v>
      </c>
      <c r="O364" s="218">
        <v>3</v>
      </c>
      <c r="P364" s="329">
        <f t="shared" si="105"/>
        <v>555000</v>
      </c>
      <c r="R364" s="218">
        <f t="shared" ref="R364:R365" si="107">+L364+O364</f>
        <v>3</v>
      </c>
      <c r="S364" s="336">
        <f t="shared" si="106"/>
        <v>555000</v>
      </c>
      <c r="T364" s="203">
        <f t="shared" si="101"/>
        <v>1</v>
      </c>
      <c r="V364" s="492"/>
    </row>
    <row r="365" spans="2:22" s="284" customFormat="1" ht="54" customHeight="1">
      <c r="B365" s="100">
        <v>13.68</v>
      </c>
      <c r="C365" s="165" t="s">
        <v>377</v>
      </c>
      <c r="D365" s="163" t="s">
        <v>301</v>
      </c>
      <c r="E365" s="228">
        <v>6</v>
      </c>
      <c r="F365" s="222">
        <v>630000</v>
      </c>
      <c r="G365" s="96">
        <f t="shared" si="103"/>
        <v>3780000</v>
      </c>
      <c r="I365" s="374">
        <v>9</v>
      </c>
      <c r="J365" s="96">
        <f t="shared" si="102"/>
        <v>5670000</v>
      </c>
      <c r="L365" s="347"/>
      <c r="M365" s="96">
        <f t="shared" si="104"/>
        <v>0</v>
      </c>
      <c r="O365" s="218">
        <v>6</v>
      </c>
      <c r="P365" s="329">
        <f t="shared" si="105"/>
        <v>3780000</v>
      </c>
      <c r="R365" s="218">
        <f t="shared" si="107"/>
        <v>6</v>
      </c>
      <c r="S365" s="336">
        <f t="shared" si="106"/>
        <v>3780000</v>
      </c>
      <c r="T365" s="203">
        <f t="shared" ref="T365:T369" si="108">+S365/J365</f>
        <v>0.66666666666666663</v>
      </c>
      <c r="V365" s="492"/>
    </row>
    <row r="366" spans="2:22" s="284" customFormat="1" ht="57.75" customHeight="1">
      <c r="B366" s="529">
        <v>13.69</v>
      </c>
      <c r="C366" s="412" t="s">
        <v>378</v>
      </c>
      <c r="D366" s="413" t="s">
        <v>318</v>
      </c>
      <c r="E366" s="414">
        <v>3</v>
      </c>
      <c r="F366" s="530">
        <v>1365000</v>
      </c>
      <c r="G366" s="518">
        <f t="shared" si="103"/>
        <v>4095000</v>
      </c>
      <c r="I366" s="390">
        <v>0</v>
      </c>
      <c r="J366" s="518">
        <f>+I366*F366</f>
        <v>0</v>
      </c>
      <c r="L366" s="337"/>
      <c r="M366" s="531">
        <f t="shared" si="104"/>
        <v>0</v>
      </c>
      <c r="O366" s="532">
        <v>0</v>
      </c>
      <c r="P366" s="519">
        <f t="shared" si="105"/>
        <v>0</v>
      </c>
      <c r="R366" s="532">
        <f>+L366+O366</f>
        <v>0</v>
      </c>
      <c r="S366" s="533">
        <f t="shared" si="106"/>
        <v>0</v>
      </c>
      <c r="T366" s="203">
        <v>0</v>
      </c>
      <c r="V366" s="492"/>
    </row>
    <row r="367" spans="2:22" s="284" customFormat="1" ht="57.75" customHeight="1">
      <c r="B367" s="100" t="s">
        <v>592</v>
      </c>
      <c r="C367" s="165" t="s">
        <v>593</v>
      </c>
      <c r="D367" s="163" t="s">
        <v>301</v>
      </c>
      <c r="E367" s="228"/>
      <c r="F367" s="534">
        <v>260000</v>
      </c>
      <c r="G367" s="96">
        <f t="shared" si="103"/>
        <v>0</v>
      </c>
      <c r="I367" s="374">
        <v>20</v>
      </c>
      <c r="J367" s="518">
        <f t="shared" ref="J367:J370" si="109">+I367*F367</f>
        <v>5200000</v>
      </c>
      <c r="L367" s="340"/>
      <c r="M367" s="531">
        <f t="shared" si="104"/>
        <v>0</v>
      </c>
      <c r="O367" s="341">
        <v>0</v>
      </c>
      <c r="P367" s="519">
        <f t="shared" si="105"/>
        <v>0</v>
      </c>
      <c r="R367" s="341">
        <f>+L367+O367</f>
        <v>0</v>
      </c>
      <c r="S367" s="533">
        <f t="shared" si="106"/>
        <v>0</v>
      </c>
      <c r="T367" s="203">
        <f t="shared" si="108"/>
        <v>0</v>
      </c>
      <c r="V367" s="492"/>
    </row>
    <row r="368" spans="2:22" s="284" customFormat="1" ht="57.75" customHeight="1">
      <c r="B368" s="100" t="s">
        <v>594</v>
      </c>
      <c r="C368" s="165" t="s">
        <v>595</v>
      </c>
      <c r="D368" s="163" t="s">
        <v>301</v>
      </c>
      <c r="E368" s="228"/>
      <c r="F368" s="534">
        <v>765000</v>
      </c>
      <c r="G368" s="96">
        <f t="shared" si="103"/>
        <v>0</v>
      </c>
      <c r="I368" s="374">
        <v>9</v>
      </c>
      <c r="J368" s="518">
        <f t="shared" si="109"/>
        <v>6885000</v>
      </c>
      <c r="L368" s="340"/>
      <c r="M368" s="531">
        <f t="shared" si="104"/>
        <v>0</v>
      </c>
      <c r="O368" s="341">
        <v>0</v>
      </c>
      <c r="P368" s="519">
        <f t="shared" si="105"/>
        <v>0</v>
      </c>
      <c r="R368" s="341">
        <f>+L368+O368</f>
        <v>0</v>
      </c>
      <c r="S368" s="533">
        <f t="shared" si="106"/>
        <v>0</v>
      </c>
      <c r="T368" s="203">
        <f t="shared" si="108"/>
        <v>0</v>
      </c>
      <c r="V368" s="492"/>
    </row>
    <row r="369" spans="2:22" s="284" customFormat="1" ht="57.75" customHeight="1">
      <c r="B369" s="100" t="s">
        <v>596</v>
      </c>
      <c r="C369" s="165" t="s">
        <v>597</v>
      </c>
      <c r="D369" s="163" t="s">
        <v>301</v>
      </c>
      <c r="E369" s="228"/>
      <c r="F369" s="534">
        <v>665000</v>
      </c>
      <c r="G369" s="96">
        <f t="shared" si="103"/>
        <v>0</v>
      </c>
      <c r="I369" s="374">
        <v>20</v>
      </c>
      <c r="J369" s="518">
        <f t="shared" si="109"/>
        <v>13300000</v>
      </c>
      <c r="L369" s="340"/>
      <c r="M369" s="531">
        <f t="shared" si="104"/>
        <v>0</v>
      </c>
      <c r="O369" s="341">
        <v>0</v>
      </c>
      <c r="P369" s="519">
        <f t="shared" si="105"/>
        <v>0</v>
      </c>
      <c r="R369" s="341">
        <f>+L369+O369</f>
        <v>0</v>
      </c>
      <c r="S369" s="533">
        <f t="shared" si="106"/>
        <v>0</v>
      </c>
      <c r="T369" s="203">
        <f t="shared" si="108"/>
        <v>0</v>
      </c>
      <c r="V369" s="492"/>
    </row>
    <row r="370" spans="2:22" s="284" customFormat="1" ht="57.75" customHeight="1" thickBot="1">
      <c r="B370" s="204" t="s">
        <v>598</v>
      </c>
      <c r="C370" s="195" t="s">
        <v>336</v>
      </c>
      <c r="D370" s="250" t="s">
        <v>301</v>
      </c>
      <c r="E370" s="235"/>
      <c r="F370" s="535">
        <v>137280</v>
      </c>
      <c r="G370" s="97">
        <f t="shared" si="103"/>
        <v>0</v>
      </c>
      <c r="I370" s="375">
        <v>4</v>
      </c>
      <c r="J370" s="97">
        <f t="shared" si="109"/>
        <v>549120</v>
      </c>
      <c r="L370" s="343"/>
      <c r="M370" s="358">
        <f t="shared" si="104"/>
        <v>0</v>
      </c>
      <c r="O370" s="344">
        <v>0</v>
      </c>
      <c r="P370" s="348">
        <f t="shared" si="105"/>
        <v>0</v>
      </c>
      <c r="R370" s="344">
        <f>+L370+O370</f>
        <v>0</v>
      </c>
      <c r="S370" s="349">
        <f t="shared" si="106"/>
        <v>0</v>
      </c>
      <c r="T370" s="345">
        <f>+S370/J370</f>
        <v>0</v>
      </c>
      <c r="V370" s="492"/>
    </row>
    <row r="371" spans="2:22" s="284" customFormat="1" ht="12.6" customHeight="1" thickBot="1">
      <c r="B371" s="350"/>
      <c r="C371" s="359"/>
      <c r="D371" s="350"/>
      <c r="E371" s="352"/>
      <c r="F371" s="353"/>
      <c r="G371" s="113"/>
      <c r="I371" s="292"/>
      <c r="J371" s="113"/>
      <c r="L371" s="527"/>
      <c r="M371" s="528"/>
      <c r="O371" s="361"/>
      <c r="P371" s="355"/>
      <c r="R371" s="356"/>
      <c r="S371" s="355"/>
      <c r="T371" s="300"/>
      <c r="V371" s="492"/>
    </row>
    <row r="372" spans="2:22" s="284" customFormat="1" ht="35.25" customHeight="1" thickBot="1">
      <c r="B372" s="733" t="s">
        <v>490</v>
      </c>
      <c r="C372" s="734"/>
      <c r="D372" s="734"/>
      <c r="E372" s="734"/>
      <c r="F372" s="734"/>
      <c r="G372" s="362"/>
      <c r="H372" s="363"/>
      <c r="I372" s="397"/>
      <c r="J372" s="482">
        <f>SUM(J373:J436)</f>
        <v>2572312209.8299999</v>
      </c>
      <c r="L372" s="465"/>
      <c r="M372" s="482">
        <f>SUM(M373:M436)</f>
        <v>786582236.24999988</v>
      </c>
      <c r="O372" s="364"/>
      <c r="P372" s="488">
        <f>SUM(P373:P436)</f>
        <v>705117876.76999998</v>
      </c>
      <c r="Q372" s="365"/>
      <c r="R372" s="366"/>
      <c r="S372" s="52">
        <f>SUM(S373:S436)</f>
        <v>1491700113.02</v>
      </c>
      <c r="T372" s="367"/>
      <c r="V372" s="492"/>
    </row>
    <row r="373" spans="2:22" s="284" customFormat="1" ht="64.900000000000006" customHeight="1">
      <c r="B373" s="368" t="s">
        <v>469</v>
      </c>
      <c r="C373" s="543" t="s">
        <v>463</v>
      </c>
      <c r="D373" s="252" t="s">
        <v>4</v>
      </c>
      <c r="E373" s="369"/>
      <c r="F373" s="168">
        <v>836782</v>
      </c>
      <c r="G373" s="370"/>
      <c r="I373" s="432">
        <v>24.5</v>
      </c>
      <c r="J373" s="95">
        <f>+I373*F373</f>
        <v>20501159</v>
      </c>
      <c r="L373" s="371"/>
      <c r="M373" s="448">
        <f>+L373*F373</f>
        <v>0</v>
      </c>
      <c r="O373" s="371">
        <v>24.5</v>
      </c>
      <c r="P373" s="327">
        <f t="shared" ref="P373:P408" si="110">+O373*F373</f>
        <v>20501159</v>
      </c>
      <c r="R373" s="371">
        <f>+L373+O373</f>
        <v>24.5</v>
      </c>
      <c r="S373" s="467">
        <f>+R373*F373</f>
        <v>20501159</v>
      </c>
      <c r="T373" s="372">
        <f>+S373/J373</f>
        <v>1</v>
      </c>
      <c r="V373" s="492"/>
    </row>
    <row r="374" spans="2:22" s="284" customFormat="1" ht="64.900000000000006" customHeight="1">
      <c r="B374" s="162" t="s">
        <v>470</v>
      </c>
      <c r="C374" s="537" t="s">
        <v>471</v>
      </c>
      <c r="D374" s="255" t="s">
        <v>3</v>
      </c>
      <c r="E374" s="228"/>
      <c r="F374" s="61">
        <v>37585</v>
      </c>
      <c r="G374" s="373"/>
      <c r="I374" s="380">
        <v>198.05</v>
      </c>
      <c r="J374" s="96">
        <f>+I374*F374</f>
        <v>7443709.25</v>
      </c>
      <c r="L374" s="340"/>
      <c r="M374" s="96">
        <f>+L374*F374</f>
        <v>0</v>
      </c>
      <c r="O374" s="374">
        <v>0</v>
      </c>
      <c r="P374" s="329">
        <f t="shared" si="110"/>
        <v>0</v>
      </c>
      <c r="R374" s="374">
        <f>+L374+O374</f>
        <v>0</v>
      </c>
      <c r="S374" s="468">
        <f>+R374*F374</f>
        <v>0</v>
      </c>
      <c r="T374" s="203">
        <f>+S374/J374</f>
        <v>0</v>
      </c>
      <c r="V374" s="492"/>
    </row>
    <row r="375" spans="2:22" s="284" customFormat="1" ht="64.900000000000006" customHeight="1">
      <c r="B375" s="100" t="s">
        <v>472</v>
      </c>
      <c r="C375" s="537" t="s">
        <v>473</v>
      </c>
      <c r="D375" s="255" t="s">
        <v>4</v>
      </c>
      <c r="E375" s="228"/>
      <c r="F375" s="61">
        <v>18094</v>
      </c>
      <c r="G375" s="373"/>
      <c r="I375" s="380">
        <v>13809.9</v>
      </c>
      <c r="J375" s="96">
        <f t="shared" ref="J375:J436" si="111">+I375*F375</f>
        <v>249876330.59999999</v>
      </c>
      <c r="L375" s="340">
        <v>344.04</v>
      </c>
      <c r="M375" s="96">
        <f t="shared" ref="M375:M408" si="112">+L375*F375</f>
        <v>6225059.7600000007</v>
      </c>
      <c r="O375" s="374">
        <v>12564.81</v>
      </c>
      <c r="P375" s="329">
        <f t="shared" si="110"/>
        <v>227347672.13999999</v>
      </c>
      <c r="R375" s="374">
        <f t="shared" ref="R375:R435" si="113">+L375+O375</f>
        <v>12908.85</v>
      </c>
      <c r="S375" s="468">
        <f t="shared" ref="S375:S408" si="114">+R375*F375</f>
        <v>233572731.90000001</v>
      </c>
      <c r="T375" s="203">
        <f t="shared" ref="T375:T399" si="115">+S375/J375</f>
        <v>0.93475332913344777</v>
      </c>
      <c r="V375" s="492"/>
    </row>
    <row r="376" spans="2:22" s="284" customFormat="1" ht="64.900000000000006" customHeight="1">
      <c r="B376" s="162" t="s">
        <v>417</v>
      </c>
      <c r="C376" s="537" t="s">
        <v>418</v>
      </c>
      <c r="D376" s="255" t="s">
        <v>466</v>
      </c>
      <c r="E376" s="228"/>
      <c r="F376" s="61">
        <v>3634324</v>
      </c>
      <c r="G376" s="373"/>
      <c r="I376" s="380">
        <v>25</v>
      </c>
      <c r="J376" s="96">
        <f t="shared" si="111"/>
        <v>90858100</v>
      </c>
      <c r="L376" s="374"/>
      <c r="M376" s="96">
        <f t="shared" si="112"/>
        <v>0</v>
      </c>
      <c r="O376" s="374">
        <v>25</v>
      </c>
      <c r="P376" s="329">
        <f t="shared" si="110"/>
        <v>90858100</v>
      </c>
      <c r="R376" s="374">
        <f t="shared" si="113"/>
        <v>25</v>
      </c>
      <c r="S376" s="468">
        <f t="shared" si="114"/>
        <v>90858100</v>
      </c>
      <c r="T376" s="203">
        <f t="shared" si="115"/>
        <v>1</v>
      </c>
      <c r="V376" s="492"/>
    </row>
    <row r="377" spans="2:22" s="284" customFormat="1" ht="64.900000000000006" customHeight="1">
      <c r="B377" s="162" t="s">
        <v>425</v>
      </c>
      <c r="C377" s="537" t="s">
        <v>426</v>
      </c>
      <c r="D377" s="255" t="s">
        <v>466</v>
      </c>
      <c r="E377" s="228"/>
      <c r="F377" s="61">
        <v>382762</v>
      </c>
      <c r="G377" s="373"/>
      <c r="I377" s="380">
        <v>24</v>
      </c>
      <c r="J377" s="96">
        <f t="shared" si="111"/>
        <v>9186288</v>
      </c>
      <c r="L377" s="374"/>
      <c r="M377" s="96">
        <f t="shared" si="112"/>
        <v>0</v>
      </c>
      <c r="O377" s="374">
        <v>24</v>
      </c>
      <c r="P377" s="329">
        <f t="shared" si="110"/>
        <v>9186288</v>
      </c>
      <c r="R377" s="374">
        <f t="shared" si="113"/>
        <v>24</v>
      </c>
      <c r="S377" s="468">
        <f t="shared" si="114"/>
        <v>9186288</v>
      </c>
      <c r="T377" s="203">
        <f t="shared" si="115"/>
        <v>1</v>
      </c>
      <c r="V377" s="492"/>
    </row>
    <row r="378" spans="2:22" s="284" customFormat="1" ht="64.900000000000006" customHeight="1">
      <c r="B378" s="162" t="s">
        <v>428</v>
      </c>
      <c r="C378" s="537" t="s">
        <v>427</v>
      </c>
      <c r="D378" s="255" t="s">
        <v>466</v>
      </c>
      <c r="E378" s="228"/>
      <c r="F378" s="61">
        <v>1521523</v>
      </c>
      <c r="G378" s="373"/>
      <c r="I378" s="380">
        <v>5</v>
      </c>
      <c r="J378" s="96">
        <f t="shared" si="111"/>
        <v>7607615</v>
      </c>
      <c r="L378" s="374"/>
      <c r="M378" s="96">
        <f t="shared" si="112"/>
        <v>0</v>
      </c>
      <c r="O378" s="374">
        <v>5</v>
      </c>
      <c r="P378" s="329">
        <f t="shared" si="110"/>
        <v>7607615</v>
      </c>
      <c r="R378" s="374">
        <f t="shared" si="113"/>
        <v>5</v>
      </c>
      <c r="S378" s="468">
        <f t="shared" si="114"/>
        <v>7607615</v>
      </c>
      <c r="T378" s="203">
        <f t="shared" si="115"/>
        <v>1</v>
      </c>
      <c r="V378" s="492"/>
    </row>
    <row r="379" spans="2:22" s="284" customFormat="1" ht="64.900000000000006" customHeight="1">
      <c r="B379" s="100" t="s">
        <v>429</v>
      </c>
      <c r="C379" s="537" t="s">
        <v>430</v>
      </c>
      <c r="D379" s="255" t="s">
        <v>466</v>
      </c>
      <c r="E379" s="228"/>
      <c r="F379" s="61">
        <v>5027657</v>
      </c>
      <c r="G379" s="373"/>
      <c r="I379" s="380">
        <v>2</v>
      </c>
      <c r="J379" s="96">
        <f t="shared" si="111"/>
        <v>10055314</v>
      </c>
      <c r="L379" s="374"/>
      <c r="M379" s="96">
        <f t="shared" si="112"/>
        <v>0</v>
      </c>
      <c r="O379" s="374">
        <v>2</v>
      </c>
      <c r="P379" s="329">
        <f t="shared" si="110"/>
        <v>10055314</v>
      </c>
      <c r="R379" s="374">
        <f t="shared" si="113"/>
        <v>2</v>
      </c>
      <c r="S379" s="468">
        <f t="shared" si="114"/>
        <v>10055314</v>
      </c>
      <c r="T379" s="203">
        <f t="shared" si="115"/>
        <v>1</v>
      </c>
      <c r="V379" s="492"/>
    </row>
    <row r="380" spans="2:22" s="284" customFormat="1" ht="64.900000000000006" customHeight="1">
      <c r="B380" s="100" t="s">
        <v>431</v>
      </c>
      <c r="C380" s="537" t="s">
        <v>432</v>
      </c>
      <c r="D380" s="255" t="s">
        <v>466</v>
      </c>
      <c r="E380" s="228"/>
      <c r="F380" s="61">
        <v>16437848</v>
      </c>
      <c r="G380" s="373"/>
      <c r="I380" s="380">
        <v>1</v>
      </c>
      <c r="J380" s="96">
        <f t="shared" si="111"/>
        <v>16437848</v>
      </c>
      <c r="L380" s="374"/>
      <c r="M380" s="96">
        <f t="shared" si="112"/>
        <v>0</v>
      </c>
      <c r="O380" s="374">
        <v>1</v>
      </c>
      <c r="P380" s="329">
        <f t="shared" si="110"/>
        <v>16437848</v>
      </c>
      <c r="R380" s="374">
        <f t="shared" si="113"/>
        <v>1</v>
      </c>
      <c r="S380" s="468">
        <f t="shared" si="114"/>
        <v>16437848</v>
      </c>
      <c r="T380" s="203">
        <f t="shared" si="115"/>
        <v>1</v>
      </c>
      <c r="V380" s="492"/>
    </row>
    <row r="381" spans="2:22" s="284" customFormat="1" ht="64.900000000000006" customHeight="1">
      <c r="B381" s="100" t="s">
        <v>433</v>
      </c>
      <c r="C381" s="537" t="s">
        <v>434</v>
      </c>
      <c r="D381" s="255" t="s">
        <v>101</v>
      </c>
      <c r="E381" s="228"/>
      <c r="F381" s="61">
        <v>68630</v>
      </c>
      <c r="G381" s="373"/>
      <c r="I381" s="380">
        <v>242.65</v>
      </c>
      <c r="J381" s="96">
        <f t="shared" si="111"/>
        <v>16653069.5</v>
      </c>
      <c r="L381" s="374"/>
      <c r="M381" s="96">
        <f t="shared" si="112"/>
        <v>0</v>
      </c>
      <c r="O381" s="374">
        <v>242.65</v>
      </c>
      <c r="P381" s="329">
        <f t="shared" si="110"/>
        <v>16653069.5</v>
      </c>
      <c r="R381" s="374">
        <f t="shared" si="113"/>
        <v>242.65</v>
      </c>
      <c r="S381" s="468">
        <f t="shared" si="114"/>
        <v>16653069.5</v>
      </c>
      <c r="T381" s="203">
        <f t="shared" si="115"/>
        <v>1</v>
      </c>
      <c r="V381" s="492"/>
    </row>
    <row r="382" spans="2:22" s="284" customFormat="1" ht="64.900000000000006" customHeight="1">
      <c r="B382" s="100" t="s">
        <v>435</v>
      </c>
      <c r="C382" s="537" t="s">
        <v>436</v>
      </c>
      <c r="D382" s="255" t="s">
        <v>117</v>
      </c>
      <c r="E382" s="228"/>
      <c r="F382" s="61">
        <v>152152</v>
      </c>
      <c r="G382" s="373"/>
      <c r="I382" s="380">
        <v>3</v>
      </c>
      <c r="J382" s="96">
        <f t="shared" si="111"/>
        <v>456456</v>
      </c>
      <c r="L382" s="374"/>
      <c r="M382" s="96">
        <f t="shared" si="112"/>
        <v>0</v>
      </c>
      <c r="O382" s="374">
        <v>3</v>
      </c>
      <c r="P382" s="329">
        <f t="shared" si="110"/>
        <v>456456</v>
      </c>
      <c r="R382" s="374">
        <f t="shared" si="113"/>
        <v>3</v>
      </c>
      <c r="S382" s="468">
        <f t="shared" si="114"/>
        <v>456456</v>
      </c>
      <c r="T382" s="203">
        <f t="shared" si="115"/>
        <v>1</v>
      </c>
      <c r="V382" s="492"/>
    </row>
    <row r="383" spans="2:22" s="284" customFormat="1" ht="64.900000000000006" customHeight="1">
      <c r="B383" s="100" t="s">
        <v>437</v>
      </c>
      <c r="C383" s="537" t="s">
        <v>438</v>
      </c>
      <c r="D383" s="255" t="s">
        <v>466</v>
      </c>
      <c r="E383" s="228"/>
      <c r="F383" s="61">
        <v>109291</v>
      </c>
      <c r="G383" s="373"/>
      <c r="I383" s="380">
        <v>2</v>
      </c>
      <c r="J383" s="96">
        <f t="shared" si="111"/>
        <v>218582</v>
      </c>
      <c r="L383" s="374"/>
      <c r="M383" s="96">
        <f t="shared" si="112"/>
        <v>0</v>
      </c>
      <c r="O383" s="374">
        <v>2</v>
      </c>
      <c r="P383" s="329">
        <f t="shared" si="110"/>
        <v>218582</v>
      </c>
      <c r="R383" s="374">
        <f t="shared" si="113"/>
        <v>2</v>
      </c>
      <c r="S383" s="468">
        <f t="shared" si="114"/>
        <v>218582</v>
      </c>
      <c r="T383" s="203">
        <f t="shared" si="115"/>
        <v>1</v>
      </c>
      <c r="V383" s="492"/>
    </row>
    <row r="384" spans="2:22" s="284" customFormat="1" ht="64.900000000000006" customHeight="1">
      <c r="B384" s="100" t="s">
        <v>439</v>
      </c>
      <c r="C384" s="537" t="s">
        <v>440</v>
      </c>
      <c r="D384" s="255" t="s">
        <v>117</v>
      </c>
      <c r="E384" s="228"/>
      <c r="F384" s="61">
        <v>170197</v>
      </c>
      <c r="G384" s="373"/>
      <c r="I384" s="380">
        <v>2</v>
      </c>
      <c r="J384" s="96">
        <f t="shared" si="111"/>
        <v>340394</v>
      </c>
      <c r="L384" s="374"/>
      <c r="M384" s="96">
        <f t="shared" si="112"/>
        <v>0</v>
      </c>
      <c r="O384" s="374">
        <v>2</v>
      </c>
      <c r="P384" s="329">
        <f t="shared" si="110"/>
        <v>340394</v>
      </c>
      <c r="R384" s="374">
        <f t="shared" si="113"/>
        <v>2</v>
      </c>
      <c r="S384" s="468">
        <f t="shared" si="114"/>
        <v>340394</v>
      </c>
      <c r="T384" s="203">
        <f t="shared" si="115"/>
        <v>1</v>
      </c>
      <c r="V384" s="492"/>
    </row>
    <row r="385" spans="2:22" s="284" customFormat="1" ht="64.900000000000006" customHeight="1">
      <c r="B385" s="100" t="s">
        <v>441</v>
      </c>
      <c r="C385" s="537" t="s">
        <v>442</v>
      </c>
      <c r="D385" s="255" t="s">
        <v>466</v>
      </c>
      <c r="E385" s="228"/>
      <c r="F385" s="61">
        <v>712103</v>
      </c>
      <c r="G385" s="373"/>
      <c r="I385" s="380">
        <v>2</v>
      </c>
      <c r="J385" s="96">
        <f t="shared" si="111"/>
        <v>1424206</v>
      </c>
      <c r="L385" s="374"/>
      <c r="M385" s="96">
        <f t="shared" si="112"/>
        <v>0</v>
      </c>
      <c r="O385" s="374">
        <v>2</v>
      </c>
      <c r="P385" s="329">
        <f t="shared" si="110"/>
        <v>1424206</v>
      </c>
      <c r="R385" s="374">
        <f t="shared" si="113"/>
        <v>2</v>
      </c>
      <c r="S385" s="468">
        <f t="shared" si="114"/>
        <v>1424206</v>
      </c>
      <c r="T385" s="203">
        <f t="shared" si="115"/>
        <v>1</v>
      </c>
      <c r="V385" s="492"/>
    </row>
    <row r="386" spans="2:22" s="284" customFormat="1" ht="64.900000000000006" customHeight="1">
      <c r="B386" s="100" t="s">
        <v>443</v>
      </c>
      <c r="C386" s="537" t="s">
        <v>487</v>
      </c>
      <c r="D386" s="255" t="s">
        <v>466</v>
      </c>
      <c r="E386" s="228"/>
      <c r="F386" s="61">
        <v>54362</v>
      </c>
      <c r="G386" s="373"/>
      <c r="I386" s="380">
        <v>2</v>
      </c>
      <c r="J386" s="96">
        <f t="shared" si="111"/>
        <v>108724</v>
      </c>
      <c r="L386" s="374"/>
      <c r="M386" s="96">
        <f t="shared" si="112"/>
        <v>0</v>
      </c>
      <c r="O386" s="374">
        <v>2</v>
      </c>
      <c r="P386" s="329">
        <f t="shared" si="110"/>
        <v>108724</v>
      </c>
      <c r="R386" s="374">
        <f t="shared" si="113"/>
        <v>2</v>
      </c>
      <c r="S386" s="468">
        <f t="shared" si="114"/>
        <v>108724</v>
      </c>
      <c r="T386" s="203">
        <f t="shared" si="115"/>
        <v>1</v>
      </c>
      <c r="V386" s="492"/>
    </row>
    <row r="387" spans="2:22" s="284" customFormat="1" ht="64.900000000000006" customHeight="1">
      <c r="B387" s="100" t="s">
        <v>444</v>
      </c>
      <c r="C387" s="537" t="s">
        <v>445</v>
      </c>
      <c r="D387" s="255" t="s">
        <v>466</v>
      </c>
      <c r="E387" s="228"/>
      <c r="F387" s="61">
        <v>55311</v>
      </c>
      <c r="G387" s="373"/>
      <c r="I387" s="380">
        <v>4</v>
      </c>
      <c r="J387" s="96">
        <f t="shared" si="111"/>
        <v>221244</v>
      </c>
      <c r="L387" s="374"/>
      <c r="M387" s="96">
        <f t="shared" si="112"/>
        <v>0</v>
      </c>
      <c r="O387" s="374">
        <v>4</v>
      </c>
      <c r="P387" s="329">
        <f t="shared" si="110"/>
        <v>221244</v>
      </c>
      <c r="R387" s="374">
        <f t="shared" si="113"/>
        <v>4</v>
      </c>
      <c r="S387" s="468">
        <f t="shared" si="114"/>
        <v>221244</v>
      </c>
      <c r="T387" s="203">
        <f t="shared" si="115"/>
        <v>1</v>
      </c>
      <c r="V387" s="492"/>
    </row>
    <row r="388" spans="2:22" s="284" customFormat="1" ht="64.900000000000006" customHeight="1">
      <c r="B388" s="100" t="s">
        <v>447</v>
      </c>
      <c r="C388" s="537" t="s">
        <v>446</v>
      </c>
      <c r="D388" s="255" t="s">
        <v>466</v>
      </c>
      <c r="E388" s="228"/>
      <c r="F388" s="61">
        <v>87382</v>
      </c>
      <c r="G388" s="373"/>
      <c r="I388" s="380">
        <v>6</v>
      </c>
      <c r="J388" s="96">
        <f t="shared" si="111"/>
        <v>524292</v>
      </c>
      <c r="L388" s="374"/>
      <c r="M388" s="96">
        <f t="shared" si="112"/>
        <v>0</v>
      </c>
      <c r="O388" s="374">
        <v>6</v>
      </c>
      <c r="P388" s="329">
        <f t="shared" si="110"/>
        <v>524292</v>
      </c>
      <c r="R388" s="374">
        <f t="shared" si="113"/>
        <v>6</v>
      </c>
      <c r="S388" s="468">
        <f t="shared" si="114"/>
        <v>524292</v>
      </c>
      <c r="T388" s="203">
        <f t="shared" si="115"/>
        <v>1</v>
      </c>
      <c r="V388" s="492"/>
    </row>
    <row r="389" spans="2:22" s="284" customFormat="1" ht="64.900000000000006" customHeight="1">
      <c r="B389" s="100" t="s">
        <v>448</v>
      </c>
      <c r="C389" s="537" t="s">
        <v>449</v>
      </c>
      <c r="D389" s="255" t="s">
        <v>466</v>
      </c>
      <c r="E389" s="228"/>
      <c r="F389" s="61">
        <v>2635455</v>
      </c>
      <c r="G389" s="373"/>
      <c r="I389" s="380">
        <v>1</v>
      </c>
      <c r="J389" s="96">
        <f t="shared" si="111"/>
        <v>2635455</v>
      </c>
      <c r="L389" s="374"/>
      <c r="M389" s="96">
        <f t="shared" si="112"/>
        <v>0</v>
      </c>
      <c r="O389" s="374">
        <v>1</v>
      </c>
      <c r="P389" s="329">
        <f t="shared" si="110"/>
        <v>2635455</v>
      </c>
      <c r="R389" s="374">
        <f t="shared" si="113"/>
        <v>1</v>
      </c>
      <c r="S389" s="468">
        <f t="shared" si="114"/>
        <v>2635455</v>
      </c>
      <c r="T389" s="203">
        <f t="shared" si="115"/>
        <v>1</v>
      </c>
      <c r="V389" s="492"/>
    </row>
    <row r="390" spans="2:22" s="284" customFormat="1" ht="64.900000000000006" customHeight="1">
      <c r="B390" s="100" t="s">
        <v>450</v>
      </c>
      <c r="C390" s="537" t="s">
        <v>451</v>
      </c>
      <c r="D390" s="255" t="s">
        <v>466</v>
      </c>
      <c r="E390" s="228"/>
      <c r="F390" s="61">
        <v>118785</v>
      </c>
      <c r="G390" s="373"/>
      <c r="I390" s="380">
        <v>32</v>
      </c>
      <c r="J390" s="96">
        <f t="shared" si="111"/>
        <v>3801120</v>
      </c>
      <c r="L390" s="374"/>
      <c r="M390" s="96">
        <f t="shared" si="112"/>
        <v>0</v>
      </c>
      <c r="O390" s="374">
        <v>32</v>
      </c>
      <c r="P390" s="329">
        <f t="shared" si="110"/>
        <v>3801120</v>
      </c>
      <c r="R390" s="374">
        <f t="shared" si="113"/>
        <v>32</v>
      </c>
      <c r="S390" s="468">
        <f t="shared" si="114"/>
        <v>3801120</v>
      </c>
      <c r="T390" s="203">
        <f t="shared" si="115"/>
        <v>1</v>
      </c>
      <c r="V390" s="492"/>
    </row>
    <row r="391" spans="2:22" s="284" customFormat="1" ht="64.900000000000006" customHeight="1">
      <c r="B391" s="162" t="s">
        <v>452</v>
      </c>
      <c r="C391" s="537" t="s">
        <v>453</v>
      </c>
      <c r="D391" s="255" t="s">
        <v>466</v>
      </c>
      <c r="E391" s="228"/>
      <c r="F391" s="61">
        <v>104385</v>
      </c>
      <c r="G391" s="373"/>
      <c r="I391" s="380">
        <v>9</v>
      </c>
      <c r="J391" s="96">
        <f t="shared" si="111"/>
        <v>939465</v>
      </c>
      <c r="L391" s="374"/>
      <c r="M391" s="96">
        <f t="shared" si="112"/>
        <v>0</v>
      </c>
      <c r="O391" s="374">
        <v>9</v>
      </c>
      <c r="P391" s="329">
        <f t="shared" si="110"/>
        <v>939465</v>
      </c>
      <c r="R391" s="374">
        <f t="shared" si="113"/>
        <v>9</v>
      </c>
      <c r="S391" s="468">
        <f t="shared" si="114"/>
        <v>939465</v>
      </c>
      <c r="T391" s="203">
        <f t="shared" si="115"/>
        <v>1</v>
      </c>
      <c r="V391" s="492"/>
    </row>
    <row r="392" spans="2:22" s="284" customFormat="1" ht="64.900000000000006" customHeight="1">
      <c r="B392" s="162" t="s">
        <v>455</v>
      </c>
      <c r="C392" s="537" t="s">
        <v>454</v>
      </c>
      <c r="D392" s="255" t="s">
        <v>466</v>
      </c>
      <c r="E392" s="228"/>
      <c r="F392" s="61">
        <v>111285</v>
      </c>
      <c r="G392" s="373"/>
      <c r="I392" s="380">
        <v>43</v>
      </c>
      <c r="J392" s="96">
        <f t="shared" si="111"/>
        <v>4785255</v>
      </c>
      <c r="L392" s="374"/>
      <c r="M392" s="96">
        <f t="shared" si="112"/>
        <v>0</v>
      </c>
      <c r="O392" s="374">
        <v>43</v>
      </c>
      <c r="P392" s="329">
        <f t="shared" si="110"/>
        <v>4785255</v>
      </c>
      <c r="R392" s="374">
        <f t="shared" si="113"/>
        <v>43</v>
      </c>
      <c r="S392" s="468">
        <f t="shared" si="114"/>
        <v>4785255</v>
      </c>
      <c r="T392" s="203">
        <f t="shared" si="115"/>
        <v>1</v>
      </c>
      <c r="V392" s="492"/>
    </row>
    <row r="393" spans="2:22" s="284" customFormat="1" ht="64.900000000000006" customHeight="1">
      <c r="B393" s="162" t="s">
        <v>479</v>
      </c>
      <c r="C393" s="537" t="s">
        <v>467</v>
      </c>
      <c r="D393" s="255" t="s">
        <v>4</v>
      </c>
      <c r="E393" s="228"/>
      <c r="F393" s="61">
        <v>529188</v>
      </c>
      <c r="G393" s="373"/>
      <c r="I393" s="380">
        <v>118.45</v>
      </c>
      <c r="J393" s="96">
        <f t="shared" si="111"/>
        <v>62682318.600000001</v>
      </c>
      <c r="L393" s="374"/>
      <c r="M393" s="96">
        <f t="shared" si="112"/>
        <v>0</v>
      </c>
      <c r="O393" s="374">
        <v>118.45</v>
      </c>
      <c r="P393" s="329">
        <f t="shared" si="110"/>
        <v>62682318.600000001</v>
      </c>
      <c r="R393" s="374">
        <f t="shared" si="113"/>
        <v>118.45</v>
      </c>
      <c r="S393" s="468">
        <f t="shared" si="114"/>
        <v>62682318.600000001</v>
      </c>
      <c r="T393" s="203">
        <f t="shared" si="115"/>
        <v>1</v>
      </c>
      <c r="V393" s="492"/>
    </row>
    <row r="394" spans="2:22" s="284" customFormat="1" ht="64.900000000000006" customHeight="1">
      <c r="B394" s="162" t="s">
        <v>456</v>
      </c>
      <c r="C394" s="537" t="s">
        <v>457</v>
      </c>
      <c r="D394" s="255" t="s">
        <v>466</v>
      </c>
      <c r="E394" s="228"/>
      <c r="F394" s="61">
        <v>2718873</v>
      </c>
      <c r="G394" s="373"/>
      <c r="I394" s="380">
        <v>3</v>
      </c>
      <c r="J394" s="96">
        <f t="shared" si="111"/>
        <v>8156619</v>
      </c>
      <c r="L394" s="374"/>
      <c r="M394" s="96">
        <f t="shared" si="112"/>
        <v>0</v>
      </c>
      <c r="O394" s="374">
        <v>3</v>
      </c>
      <c r="P394" s="329">
        <f t="shared" si="110"/>
        <v>8156619</v>
      </c>
      <c r="R394" s="374">
        <f t="shared" si="113"/>
        <v>3</v>
      </c>
      <c r="S394" s="468">
        <f t="shared" si="114"/>
        <v>8156619</v>
      </c>
      <c r="T394" s="203">
        <f t="shared" si="115"/>
        <v>1</v>
      </c>
      <c r="V394" s="492"/>
    </row>
    <row r="395" spans="2:22" s="284" customFormat="1" ht="64.900000000000006" customHeight="1">
      <c r="B395" s="162" t="s">
        <v>458</v>
      </c>
      <c r="C395" s="537" t="s">
        <v>459</v>
      </c>
      <c r="D395" s="255" t="s">
        <v>117</v>
      </c>
      <c r="E395" s="228"/>
      <c r="F395" s="61">
        <v>6913931</v>
      </c>
      <c r="G395" s="373"/>
      <c r="I395" s="380">
        <v>2</v>
      </c>
      <c r="J395" s="96">
        <f t="shared" si="111"/>
        <v>13827862</v>
      </c>
      <c r="L395" s="374"/>
      <c r="M395" s="96">
        <f t="shared" si="112"/>
        <v>0</v>
      </c>
      <c r="O395" s="374">
        <v>2</v>
      </c>
      <c r="P395" s="329">
        <f t="shared" si="110"/>
        <v>13827862</v>
      </c>
      <c r="R395" s="374">
        <f t="shared" si="113"/>
        <v>2</v>
      </c>
      <c r="S395" s="468">
        <f t="shared" si="114"/>
        <v>13827862</v>
      </c>
      <c r="T395" s="203">
        <f t="shared" si="115"/>
        <v>1</v>
      </c>
      <c r="V395" s="492"/>
    </row>
    <row r="396" spans="2:22" s="284" customFormat="1" ht="64.900000000000006" customHeight="1">
      <c r="B396" s="100" t="s">
        <v>460</v>
      </c>
      <c r="C396" s="537" t="s">
        <v>480</v>
      </c>
      <c r="D396" s="255" t="s">
        <v>101</v>
      </c>
      <c r="E396" s="228"/>
      <c r="F396" s="61">
        <v>10073</v>
      </c>
      <c r="G396" s="373"/>
      <c r="I396" s="380">
        <v>717.43</v>
      </c>
      <c r="J396" s="96">
        <f t="shared" si="111"/>
        <v>7226672.3899999997</v>
      </c>
      <c r="L396" s="374"/>
      <c r="M396" s="96">
        <f t="shared" si="112"/>
        <v>0</v>
      </c>
      <c r="O396" s="374">
        <v>717.43</v>
      </c>
      <c r="P396" s="329">
        <f t="shared" si="110"/>
        <v>7226672.3899999997</v>
      </c>
      <c r="R396" s="374">
        <f t="shared" si="113"/>
        <v>717.43</v>
      </c>
      <c r="S396" s="468">
        <f t="shared" si="114"/>
        <v>7226672.3899999997</v>
      </c>
      <c r="T396" s="203">
        <f t="shared" si="115"/>
        <v>1</v>
      </c>
      <c r="V396" s="492"/>
    </row>
    <row r="397" spans="2:22" s="284" customFormat="1" ht="64.900000000000006" customHeight="1">
      <c r="B397" s="100" t="s">
        <v>461</v>
      </c>
      <c r="C397" s="537" t="s">
        <v>462</v>
      </c>
      <c r="D397" s="255" t="s">
        <v>117</v>
      </c>
      <c r="E397" s="228"/>
      <c r="F397" s="61">
        <v>109935</v>
      </c>
      <c r="G397" s="373"/>
      <c r="I397" s="380">
        <v>12</v>
      </c>
      <c r="J397" s="96">
        <f t="shared" si="111"/>
        <v>1319220</v>
      </c>
      <c r="L397" s="374"/>
      <c r="M397" s="96">
        <f t="shared" si="112"/>
        <v>0</v>
      </c>
      <c r="O397" s="374">
        <v>12</v>
      </c>
      <c r="P397" s="329">
        <f t="shared" si="110"/>
        <v>1319220</v>
      </c>
      <c r="R397" s="374">
        <f t="shared" si="113"/>
        <v>12</v>
      </c>
      <c r="S397" s="468">
        <f t="shared" si="114"/>
        <v>1319220</v>
      </c>
      <c r="T397" s="203">
        <f t="shared" si="115"/>
        <v>1</v>
      </c>
      <c r="V397" s="492"/>
    </row>
    <row r="398" spans="2:22" s="284" customFormat="1" ht="64.900000000000006" customHeight="1">
      <c r="B398" s="100" t="s">
        <v>464</v>
      </c>
      <c r="C398" s="537" t="s">
        <v>465</v>
      </c>
      <c r="D398" s="255" t="s">
        <v>117</v>
      </c>
      <c r="E398" s="228"/>
      <c r="F398" s="61">
        <v>16651</v>
      </c>
      <c r="G398" s="373"/>
      <c r="I398" s="380">
        <v>326</v>
      </c>
      <c r="J398" s="96">
        <f t="shared" si="111"/>
        <v>5428226</v>
      </c>
      <c r="L398" s="374"/>
      <c r="M398" s="96">
        <f t="shared" si="112"/>
        <v>0</v>
      </c>
      <c r="O398" s="374">
        <v>271</v>
      </c>
      <c r="P398" s="329">
        <f t="shared" si="110"/>
        <v>4512421</v>
      </c>
      <c r="R398" s="374">
        <f t="shared" si="113"/>
        <v>271</v>
      </c>
      <c r="S398" s="468">
        <f t="shared" si="114"/>
        <v>4512421</v>
      </c>
      <c r="T398" s="203">
        <f t="shared" si="115"/>
        <v>0.83128834355828218</v>
      </c>
      <c r="V398" s="492"/>
    </row>
    <row r="399" spans="2:22" s="284" customFormat="1" ht="64.900000000000006" customHeight="1">
      <c r="B399" s="100" t="s">
        <v>481</v>
      </c>
      <c r="C399" s="537" t="s">
        <v>482</v>
      </c>
      <c r="D399" s="255" t="s">
        <v>3</v>
      </c>
      <c r="E399" s="228"/>
      <c r="F399" s="61">
        <v>57255</v>
      </c>
      <c r="G399" s="373"/>
      <c r="I399" s="380">
        <v>245.8</v>
      </c>
      <c r="J399" s="96">
        <f t="shared" si="111"/>
        <v>14073279</v>
      </c>
      <c r="L399" s="374"/>
      <c r="M399" s="96">
        <f t="shared" si="112"/>
        <v>0</v>
      </c>
      <c r="O399" s="374">
        <v>245.8</v>
      </c>
      <c r="P399" s="329">
        <f t="shared" si="110"/>
        <v>14073279</v>
      </c>
      <c r="R399" s="374">
        <f t="shared" si="113"/>
        <v>245.8</v>
      </c>
      <c r="S399" s="468">
        <f t="shared" si="114"/>
        <v>14073279</v>
      </c>
      <c r="T399" s="203">
        <f t="shared" si="115"/>
        <v>1</v>
      </c>
      <c r="V399" s="492"/>
    </row>
    <row r="400" spans="2:22" s="284" customFormat="1" ht="64.900000000000006" customHeight="1">
      <c r="B400" s="100" t="s">
        <v>483</v>
      </c>
      <c r="C400" s="537" t="s">
        <v>488</v>
      </c>
      <c r="D400" s="255" t="s">
        <v>3</v>
      </c>
      <c r="E400" s="228"/>
      <c r="F400" s="167">
        <v>375</v>
      </c>
      <c r="G400" s="373"/>
      <c r="I400" s="380">
        <v>1910</v>
      </c>
      <c r="J400" s="96">
        <f t="shared" si="111"/>
        <v>716250</v>
      </c>
      <c r="L400" s="374"/>
      <c r="M400" s="96">
        <f t="shared" si="112"/>
        <v>0</v>
      </c>
      <c r="O400" s="374">
        <v>1910</v>
      </c>
      <c r="P400" s="329">
        <f t="shared" si="110"/>
        <v>716250</v>
      </c>
      <c r="R400" s="374">
        <f t="shared" si="113"/>
        <v>1910</v>
      </c>
      <c r="S400" s="468">
        <f t="shared" si="114"/>
        <v>716250</v>
      </c>
      <c r="T400" s="203">
        <f>+S400/J400</f>
        <v>1</v>
      </c>
      <c r="V400" s="492"/>
    </row>
    <row r="401" spans="2:22" s="284" customFormat="1" ht="64.900000000000006" customHeight="1">
      <c r="B401" s="100" t="s">
        <v>468</v>
      </c>
      <c r="C401" s="537" t="s">
        <v>484</v>
      </c>
      <c r="D401" s="255" t="s">
        <v>3</v>
      </c>
      <c r="E401" s="228"/>
      <c r="F401" s="61">
        <v>510</v>
      </c>
      <c r="G401" s="373"/>
      <c r="I401" s="380">
        <v>1910</v>
      </c>
      <c r="J401" s="96">
        <f t="shared" si="111"/>
        <v>974100</v>
      </c>
      <c r="L401" s="374"/>
      <c r="M401" s="96">
        <f t="shared" si="112"/>
        <v>0</v>
      </c>
      <c r="O401" s="374">
        <v>1910</v>
      </c>
      <c r="P401" s="329">
        <f t="shared" si="110"/>
        <v>974100</v>
      </c>
      <c r="R401" s="374">
        <f t="shared" si="113"/>
        <v>1910</v>
      </c>
      <c r="S401" s="468">
        <f t="shared" si="114"/>
        <v>974100</v>
      </c>
      <c r="T401" s="203">
        <f>+S401/J401</f>
        <v>1</v>
      </c>
      <c r="V401" s="492"/>
    </row>
    <row r="402" spans="2:22" s="284" customFormat="1" ht="64.900000000000006" customHeight="1">
      <c r="B402" s="162" t="s">
        <v>485</v>
      </c>
      <c r="C402" s="538" t="s">
        <v>489</v>
      </c>
      <c r="D402" s="536" t="s">
        <v>3</v>
      </c>
      <c r="E402" s="228"/>
      <c r="F402" s="60">
        <v>1286</v>
      </c>
      <c r="G402" s="247"/>
      <c r="I402" s="433">
        <v>25947</v>
      </c>
      <c r="J402" s="96">
        <f t="shared" si="111"/>
        <v>33367842</v>
      </c>
      <c r="L402" s="374"/>
      <c r="M402" s="96">
        <f t="shared" si="112"/>
        <v>0</v>
      </c>
      <c r="O402" s="374">
        <v>24411.59</v>
      </c>
      <c r="P402" s="329">
        <f t="shared" si="110"/>
        <v>31393304.739999998</v>
      </c>
      <c r="R402" s="374">
        <f t="shared" si="113"/>
        <v>24411.59</v>
      </c>
      <c r="S402" s="468">
        <f t="shared" si="114"/>
        <v>31393304.739999998</v>
      </c>
      <c r="T402" s="203">
        <f t="shared" ref="T402:T408" si="116">+S402/J402</f>
        <v>0.94082514356187608</v>
      </c>
      <c r="V402" s="492"/>
    </row>
    <row r="403" spans="2:22" s="284" customFormat="1" ht="64.900000000000006" customHeight="1">
      <c r="B403" s="429" t="s">
        <v>486</v>
      </c>
      <c r="C403" s="539" t="s">
        <v>492</v>
      </c>
      <c r="D403" s="536" t="s">
        <v>466</v>
      </c>
      <c r="E403" s="228"/>
      <c r="F403" s="60">
        <v>472637</v>
      </c>
      <c r="G403" s="247"/>
      <c r="I403" s="434">
        <v>308</v>
      </c>
      <c r="J403" s="96">
        <f t="shared" si="111"/>
        <v>145572196</v>
      </c>
      <c r="L403" s="390">
        <v>86</v>
      </c>
      <c r="M403" s="96">
        <f t="shared" si="112"/>
        <v>40646782</v>
      </c>
      <c r="O403" s="390">
        <v>156</v>
      </c>
      <c r="P403" s="329">
        <f t="shared" si="110"/>
        <v>73731372</v>
      </c>
      <c r="R403" s="374">
        <f t="shared" si="113"/>
        <v>242</v>
      </c>
      <c r="S403" s="468">
        <f t="shared" si="114"/>
        <v>114378154</v>
      </c>
      <c r="T403" s="203">
        <f t="shared" si="116"/>
        <v>0.7857142857142857</v>
      </c>
      <c r="V403" s="492"/>
    </row>
    <row r="404" spans="2:22" s="284" customFormat="1" ht="64.900000000000006" customHeight="1">
      <c r="B404" s="429" t="s">
        <v>493</v>
      </c>
      <c r="C404" s="539" t="s">
        <v>494</v>
      </c>
      <c r="D404" s="536" t="s">
        <v>101</v>
      </c>
      <c r="E404" s="228"/>
      <c r="F404" s="60">
        <v>133076</v>
      </c>
      <c r="G404" s="247"/>
      <c r="I404" s="434">
        <v>319.39999999999998</v>
      </c>
      <c r="J404" s="96">
        <f t="shared" si="111"/>
        <v>42504474.399999999</v>
      </c>
      <c r="L404" s="390"/>
      <c r="M404" s="96">
        <f t="shared" si="112"/>
        <v>0</v>
      </c>
      <c r="O404" s="390">
        <v>319.39999999999998</v>
      </c>
      <c r="P404" s="329">
        <f t="shared" si="110"/>
        <v>42504474.399999999</v>
      </c>
      <c r="R404" s="374">
        <f t="shared" si="113"/>
        <v>319.39999999999998</v>
      </c>
      <c r="S404" s="468">
        <f t="shared" si="114"/>
        <v>42504474.399999999</v>
      </c>
      <c r="T404" s="203">
        <f t="shared" si="116"/>
        <v>1</v>
      </c>
      <c r="V404" s="492"/>
    </row>
    <row r="405" spans="2:22" s="284" customFormat="1" ht="64.900000000000006" customHeight="1">
      <c r="B405" s="429" t="s">
        <v>495</v>
      </c>
      <c r="C405" s="539" t="s">
        <v>496</v>
      </c>
      <c r="D405" s="536" t="s">
        <v>466</v>
      </c>
      <c r="E405" s="228"/>
      <c r="F405" s="60">
        <v>19200229</v>
      </c>
      <c r="G405" s="247"/>
      <c r="I405" s="434">
        <v>1</v>
      </c>
      <c r="J405" s="96">
        <f t="shared" si="111"/>
        <v>19200229</v>
      </c>
      <c r="L405" s="390"/>
      <c r="M405" s="96">
        <f t="shared" si="112"/>
        <v>0</v>
      </c>
      <c r="O405" s="390">
        <v>1</v>
      </c>
      <c r="P405" s="329">
        <f t="shared" si="110"/>
        <v>19200229</v>
      </c>
      <c r="R405" s="374">
        <f t="shared" si="113"/>
        <v>1</v>
      </c>
      <c r="S405" s="468">
        <f t="shared" si="114"/>
        <v>19200229</v>
      </c>
      <c r="T405" s="203">
        <f t="shared" si="116"/>
        <v>1</v>
      </c>
      <c r="V405" s="492"/>
    </row>
    <row r="406" spans="2:22" s="284" customFormat="1" ht="64.900000000000006" customHeight="1">
      <c r="B406" s="429" t="s">
        <v>497</v>
      </c>
      <c r="C406" s="539" t="s">
        <v>498</v>
      </c>
      <c r="D406" s="536" t="s">
        <v>466</v>
      </c>
      <c r="E406" s="228"/>
      <c r="F406" s="60">
        <v>5368724</v>
      </c>
      <c r="G406" s="247"/>
      <c r="I406" s="434">
        <v>1</v>
      </c>
      <c r="J406" s="96">
        <f t="shared" si="111"/>
        <v>5368724</v>
      </c>
      <c r="L406" s="390"/>
      <c r="M406" s="96">
        <f t="shared" si="112"/>
        <v>0</v>
      </c>
      <c r="O406" s="390">
        <v>1</v>
      </c>
      <c r="P406" s="329">
        <f t="shared" si="110"/>
        <v>5368724</v>
      </c>
      <c r="R406" s="374">
        <f t="shared" si="113"/>
        <v>1</v>
      </c>
      <c r="S406" s="468">
        <f t="shared" si="114"/>
        <v>5368724</v>
      </c>
      <c r="T406" s="203">
        <f t="shared" si="116"/>
        <v>1</v>
      </c>
      <c r="V406" s="492"/>
    </row>
    <row r="407" spans="2:22" s="284" customFormat="1" ht="64.900000000000006" customHeight="1">
      <c r="B407" s="429" t="s">
        <v>499</v>
      </c>
      <c r="C407" s="539" t="s">
        <v>500</v>
      </c>
      <c r="D407" s="536" t="s">
        <v>466</v>
      </c>
      <c r="E407" s="228"/>
      <c r="F407" s="60">
        <v>1645176</v>
      </c>
      <c r="G407" s="247"/>
      <c r="I407" s="434">
        <v>1</v>
      </c>
      <c r="J407" s="96">
        <f t="shared" si="111"/>
        <v>1645176</v>
      </c>
      <c r="L407" s="390"/>
      <c r="M407" s="96">
        <f t="shared" si="112"/>
        <v>0</v>
      </c>
      <c r="O407" s="390">
        <v>1</v>
      </c>
      <c r="P407" s="329">
        <f t="shared" si="110"/>
        <v>1645176</v>
      </c>
      <c r="R407" s="374">
        <f t="shared" si="113"/>
        <v>1</v>
      </c>
      <c r="S407" s="468">
        <f t="shared" si="114"/>
        <v>1645176</v>
      </c>
      <c r="T407" s="203">
        <f t="shared" si="116"/>
        <v>1</v>
      </c>
      <c r="V407" s="492"/>
    </row>
    <row r="408" spans="2:22" s="284" customFormat="1" ht="64.900000000000006" customHeight="1">
      <c r="B408" s="429" t="s">
        <v>501</v>
      </c>
      <c r="C408" s="539" t="s">
        <v>502</v>
      </c>
      <c r="D408" s="536" t="s">
        <v>466</v>
      </c>
      <c r="E408" s="228"/>
      <c r="F408" s="60">
        <v>2093088</v>
      </c>
      <c r="G408" s="247"/>
      <c r="I408" s="434">
        <v>1</v>
      </c>
      <c r="J408" s="96">
        <f t="shared" si="111"/>
        <v>2093088</v>
      </c>
      <c r="L408" s="390"/>
      <c r="M408" s="96">
        <f t="shared" si="112"/>
        <v>0</v>
      </c>
      <c r="O408" s="390">
        <v>1</v>
      </c>
      <c r="P408" s="329">
        <f t="shared" si="110"/>
        <v>2093088</v>
      </c>
      <c r="R408" s="374">
        <f t="shared" si="113"/>
        <v>1</v>
      </c>
      <c r="S408" s="468">
        <f t="shared" si="114"/>
        <v>2093088</v>
      </c>
      <c r="T408" s="203">
        <f t="shared" si="116"/>
        <v>1</v>
      </c>
      <c r="V408" s="492"/>
    </row>
    <row r="409" spans="2:22" s="284" customFormat="1" ht="64.900000000000006" customHeight="1">
      <c r="B409" s="429" t="s">
        <v>503</v>
      </c>
      <c r="C409" s="539" t="s">
        <v>504</v>
      </c>
      <c r="D409" s="536" t="s">
        <v>466</v>
      </c>
      <c r="E409" s="228"/>
      <c r="F409" s="60">
        <v>1590508</v>
      </c>
      <c r="G409" s="247"/>
      <c r="I409" s="434">
        <v>1</v>
      </c>
      <c r="J409" s="518">
        <f t="shared" si="111"/>
        <v>1590508</v>
      </c>
      <c r="L409" s="390"/>
      <c r="M409" s="518">
        <f>+L409*F409</f>
        <v>0</v>
      </c>
      <c r="O409" s="390">
        <v>1</v>
      </c>
      <c r="P409" s="519">
        <f>+O409*F409</f>
        <v>1590508</v>
      </c>
      <c r="R409" s="390">
        <f t="shared" si="113"/>
        <v>1</v>
      </c>
      <c r="S409" s="520">
        <f>+R409*F409</f>
        <v>1590508</v>
      </c>
      <c r="T409" s="521">
        <f>+S409/J409</f>
        <v>1</v>
      </c>
      <c r="V409" s="492"/>
    </row>
    <row r="410" spans="2:22" s="284" customFormat="1" ht="64.900000000000006" customHeight="1">
      <c r="B410" s="522" t="s">
        <v>537</v>
      </c>
      <c r="C410" s="540" t="s">
        <v>538</v>
      </c>
      <c r="D410" s="255" t="s">
        <v>101</v>
      </c>
      <c r="E410" s="228"/>
      <c r="F410" s="60">
        <v>280053</v>
      </c>
      <c r="G410" s="247"/>
      <c r="I410" s="433">
        <v>1216.1099999999999</v>
      </c>
      <c r="J410" s="518">
        <f t="shared" si="111"/>
        <v>340575253.82999998</v>
      </c>
      <c r="L410" s="374">
        <v>1216.1099999999999</v>
      </c>
      <c r="M410" s="518">
        <f t="shared" ref="M410:M435" si="117">+L410*F410</f>
        <v>340575253.82999998</v>
      </c>
      <c r="O410" s="374"/>
      <c r="P410" s="519">
        <f t="shared" ref="P410:P435" si="118">+O410*F410</f>
        <v>0</v>
      </c>
      <c r="R410" s="390">
        <f t="shared" si="113"/>
        <v>1216.1099999999999</v>
      </c>
      <c r="S410" s="520">
        <f t="shared" ref="S410:S435" si="119">+R410*F410</f>
        <v>340575253.82999998</v>
      </c>
      <c r="T410" s="477">
        <f t="shared" ref="T410:T435" si="120">+S410/J410</f>
        <v>1</v>
      </c>
      <c r="V410" s="492"/>
    </row>
    <row r="411" spans="2:22" s="284" customFormat="1" ht="64.900000000000006" customHeight="1">
      <c r="B411" s="522" t="s">
        <v>539</v>
      </c>
      <c r="C411" s="540" t="s">
        <v>540</v>
      </c>
      <c r="D411" s="255" t="s">
        <v>466</v>
      </c>
      <c r="E411" s="228"/>
      <c r="F411" s="60">
        <v>1559483</v>
      </c>
      <c r="G411" s="247"/>
      <c r="I411" s="433">
        <v>4</v>
      </c>
      <c r="J411" s="518">
        <f t="shared" si="111"/>
        <v>6237932</v>
      </c>
      <c r="L411" s="374">
        <v>2</v>
      </c>
      <c r="M411" s="518">
        <f t="shared" si="117"/>
        <v>3118966</v>
      </c>
      <c r="O411" s="374"/>
      <c r="P411" s="519">
        <f t="shared" si="118"/>
        <v>0</v>
      </c>
      <c r="R411" s="390">
        <f t="shared" si="113"/>
        <v>2</v>
      </c>
      <c r="S411" s="520">
        <f t="shared" si="119"/>
        <v>3118966</v>
      </c>
      <c r="T411" s="477">
        <f t="shared" si="120"/>
        <v>0.5</v>
      </c>
      <c r="V411" s="492"/>
    </row>
    <row r="412" spans="2:22" s="284" customFormat="1" ht="64.900000000000006" customHeight="1">
      <c r="B412" s="522" t="s">
        <v>541</v>
      </c>
      <c r="C412" s="540" t="s">
        <v>542</v>
      </c>
      <c r="D412" s="255" t="s">
        <v>466</v>
      </c>
      <c r="E412" s="228"/>
      <c r="F412" s="60">
        <v>567240</v>
      </c>
      <c r="G412" s="247"/>
      <c r="I412" s="433">
        <v>4</v>
      </c>
      <c r="J412" s="518">
        <f t="shared" si="111"/>
        <v>2268960</v>
      </c>
      <c r="L412" s="374">
        <v>4</v>
      </c>
      <c r="M412" s="518">
        <f t="shared" si="117"/>
        <v>2268960</v>
      </c>
      <c r="O412" s="374"/>
      <c r="P412" s="519">
        <f t="shared" si="118"/>
        <v>0</v>
      </c>
      <c r="R412" s="390">
        <f t="shared" si="113"/>
        <v>4</v>
      </c>
      <c r="S412" s="520">
        <f t="shared" si="119"/>
        <v>2268960</v>
      </c>
      <c r="T412" s="477">
        <f t="shared" si="120"/>
        <v>1</v>
      </c>
      <c r="V412" s="492"/>
    </row>
    <row r="413" spans="2:22" s="284" customFormat="1" ht="64.900000000000006" customHeight="1">
      <c r="B413" s="522" t="s">
        <v>543</v>
      </c>
      <c r="C413" s="540" t="s">
        <v>544</v>
      </c>
      <c r="D413" s="255" t="s">
        <v>101</v>
      </c>
      <c r="E413" s="228"/>
      <c r="F413" s="60">
        <v>18148</v>
      </c>
      <c r="G413" s="247"/>
      <c r="I413" s="433">
        <v>70</v>
      </c>
      <c r="J413" s="518">
        <f t="shared" si="111"/>
        <v>1270360</v>
      </c>
      <c r="L413" s="374">
        <v>70</v>
      </c>
      <c r="M413" s="518">
        <f t="shared" si="117"/>
        <v>1270360</v>
      </c>
      <c r="O413" s="374"/>
      <c r="P413" s="519">
        <f t="shared" si="118"/>
        <v>0</v>
      </c>
      <c r="R413" s="390">
        <f t="shared" si="113"/>
        <v>70</v>
      </c>
      <c r="S413" s="520">
        <f t="shared" si="119"/>
        <v>1270360</v>
      </c>
      <c r="T413" s="477">
        <f t="shared" si="120"/>
        <v>1</v>
      </c>
      <c r="V413" s="492"/>
    </row>
    <row r="414" spans="2:22" s="284" customFormat="1" ht="64.900000000000006" customHeight="1">
      <c r="B414" s="522" t="s">
        <v>545</v>
      </c>
      <c r="C414" s="540" t="s">
        <v>546</v>
      </c>
      <c r="D414" s="255" t="s">
        <v>117</v>
      </c>
      <c r="E414" s="228"/>
      <c r="F414" s="60">
        <v>713744</v>
      </c>
      <c r="G414" s="247"/>
      <c r="I414" s="433">
        <v>3</v>
      </c>
      <c r="J414" s="518">
        <f t="shared" si="111"/>
        <v>2141232</v>
      </c>
      <c r="L414" s="374">
        <v>3</v>
      </c>
      <c r="M414" s="518">
        <f t="shared" si="117"/>
        <v>2141232</v>
      </c>
      <c r="O414" s="374"/>
      <c r="P414" s="519">
        <f t="shared" si="118"/>
        <v>0</v>
      </c>
      <c r="R414" s="390">
        <f t="shared" si="113"/>
        <v>3</v>
      </c>
      <c r="S414" s="520">
        <f t="shared" si="119"/>
        <v>2141232</v>
      </c>
      <c r="T414" s="477">
        <f t="shared" si="120"/>
        <v>1</v>
      </c>
      <c r="V414" s="492"/>
    </row>
    <row r="415" spans="2:22" s="284" customFormat="1" ht="64.900000000000006" customHeight="1">
      <c r="B415" s="522" t="s">
        <v>547</v>
      </c>
      <c r="C415" s="540" t="s">
        <v>548</v>
      </c>
      <c r="D415" s="255" t="s">
        <v>466</v>
      </c>
      <c r="E415" s="228"/>
      <c r="F415" s="60">
        <v>298801</v>
      </c>
      <c r="G415" s="247"/>
      <c r="I415" s="433">
        <v>1</v>
      </c>
      <c r="J415" s="518">
        <f t="shared" si="111"/>
        <v>298801</v>
      </c>
      <c r="L415" s="374">
        <v>1</v>
      </c>
      <c r="M415" s="518">
        <f t="shared" si="117"/>
        <v>298801</v>
      </c>
      <c r="O415" s="374"/>
      <c r="P415" s="519">
        <f t="shared" si="118"/>
        <v>0</v>
      </c>
      <c r="R415" s="390">
        <f t="shared" si="113"/>
        <v>1</v>
      </c>
      <c r="S415" s="520">
        <f t="shared" si="119"/>
        <v>298801</v>
      </c>
      <c r="T415" s="477">
        <f t="shared" si="120"/>
        <v>1</v>
      </c>
      <c r="V415" s="492"/>
    </row>
    <row r="416" spans="2:22" s="284" customFormat="1" ht="64.900000000000006" customHeight="1">
      <c r="B416" s="522" t="s">
        <v>549</v>
      </c>
      <c r="C416" s="540" t="s">
        <v>550</v>
      </c>
      <c r="D416" s="255" t="s">
        <v>466</v>
      </c>
      <c r="E416" s="228"/>
      <c r="F416" s="60">
        <v>2538808</v>
      </c>
      <c r="G416" s="247"/>
      <c r="I416" s="433">
        <v>4</v>
      </c>
      <c r="J416" s="518">
        <f t="shared" si="111"/>
        <v>10155232</v>
      </c>
      <c r="L416" s="374">
        <v>1</v>
      </c>
      <c r="M416" s="518">
        <f t="shared" si="117"/>
        <v>2538808</v>
      </c>
      <c r="O416" s="374"/>
      <c r="P416" s="519">
        <f t="shared" si="118"/>
        <v>0</v>
      </c>
      <c r="R416" s="390">
        <f t="shared" si="113"/>
        <v>1</v>
      </c>
      <c r="S416" s="520">
        <f t="shared" si="119"/>
        <v>2538808</v>
      </c>
      <c r="T416" s="477">
        <f t="shared" si="120"/>
        <v>0.25</v>
      </c>
      <c r="V416" s="492"/>
    </row>
    <row r="417" spans="2:22" s="284" customFormat="1" ht="64.900000000000006" customHeight="1">
      <c r="B417" s="522" t="s">
        <v>551</v>
      </c>
      <c r="C417" s="540" t="s">
        <v>552</v>
      </c>
      <c r="D417" s="255" t="s">
        <v>591</v>
      </c>
      <c r="E417" s="228"/>
      <c r="F417" s="60">
        <v>3696166</v>
      </c>
      <c r="G417" s="247"/>
      <c r="I417" s="433">
        <v>4</v>
      </c>
      <c r="J417" s="518">
        <f t="shared" si="111"/>
        <v>14784664</v>
      </c>
      <c r="L417" s="374">
        <v>1</v>
      </c>
      <c r="M417" s="518">
        <f t="shared" si="117"/>
        <v>3696166</v>
      </c>
      <c r="O417" s="374"/>
      <c r="P417" s="519">
        <f t="shared" si="118"/>
        <v>0</v>
      </c>
      <c r="R417" s="390">
        <f t="shared" si="113"/>
        <v>1</v>
      </c>
      <c r="S417" s="520">
        <f t="shared" si="119"/>
        <v>3696166</v>
      </c>
      <c r="T417" s="477">
        <f t="shared" si="120"/>
        <v>0.25</v>
      </c>
      <c r="V417" s="492"/>
    </row>
    <row r="418" spans="2:22" s="284" customFormat="1" ht="64.900000000000006" customHeight="1">
      <c r="B418" s="522" t="s">
        <v>553</v>
      </c>
      <c r="C418" s="523" t="s">
        <v>554</v>
      </c>
      <c r="D418" s="255" t="s">
        <v>101</v>
      </c>
      <c r="E418" s="228"/>
      <c r="F418" s="60">
        <v>31461</v>
      </c>
      <c r="G418" s="247"/>
      <c r="I418" s="433">
        <v>1950</v>
      </c>
      <c r="J418" s="518">
        <f t="shared" si="111"/>
        <v>61348950</v>
      </c>
      <c r="L418" s="374">
        <v>1950</v>
      </c>
      <c r="M418" s="518">
        <f t="shared" si="117"/>
        <v>61348950</v>
      </c>
      <c r="O418" s="374"/>
      <c r="P418" s="519">
        <f t="shared" si="118"/>
        <v>0</v>
      </c>
      <c r="R418" s="390">
        <f t="shared" si="113"/>
        <v>1950</v>
      </c>
      <c r="S418" s="520">
        <f t="shared" si="119"/>
        <v>61348950</v>
      </c>
      <c r="T418" s="477">
        <f t="shared" si="120"/>
        <v>1</v>
      </c>
      <c r="V418" s="492"/>
    </row>
    <row r="419" spans="2:22" s="284" customFormat="1" ht="64.900000000000006" customHeight="1">
      <c r="B419" s="522" t="s">
        <v>555</v>
      </c>
      <c r="C419" s="523" t="s">
        <v>556</v>
      </c>
      <c r="D419" s="255" t="s">
        <v>466</v>
      </c>
      <c r="E419" s="228"/>
      <c r="F419" s="60">
        <v>1674519</v>
      </c>
      <c r="G419" s="247"/>
      <c r="I419" s="433">
        <v>47</v>
      </c>
      <c r="J419" s="518">
        <f t="shared" si="111"/>
        <v>78702393</v>
      </c>
      <c r="L419" s="374">
        <v>47</v>
      </c>
      <c r="M419" s="518">
        <f t="shared" si="117"/>
        <v>78702393</v>
      </c>
      <c r="O419" s="374"/>
      <c r="P419" s="519">
        <f t="shared" si="118"/>
        <v>0</v>
      </c>
      <c r="R419" s="390">
        <f t="shared" si="113"/>
        <v>47</v>
      </c>
      <c r="S419" s="520">
        <f t="shared" si="119"/>
        <v>78702393</v>
      </c>
      <c r="T419" s="477">
        <f t="shared" si="120"/>
        <v>1</v>
      </c>
      <c r="V419" s="492"/>
    </row>
    <row r="420" spans="2:22" s="284" customFormat="1" ht="64.900000000000006" customHeight="1">
      <c r="B420" s="522" t="s">
        <v>557</v>
      </c>
      <c r="C420" s="540" t="s">
        <v>558</v>
      </c>
      <c r="D420" s="255" t="s">
        <v>466</v>
      </c>
      <c r="E420" s="228"/>
      <c r="F420" s="60">
        <v>418220</v>
      </c>
      <c r="G420" s="247"/>
      <c r="I420" s="433">
        <v>30</v>
      </c>
      <c r="J420" s="518">
        <f t="shared" si="111"/>
        <v>12546600</v>
      </c>
      <c r="L420" s="374">
        <v>30</v>
      </c>
      <c r="M420" s="518">
        <f t="shared" si="117"/>
        <v>12546600</v>
      </c>
      <c r="O420" s="374"/>
      <c r="P420" s="519">
        <f t="shared" si="118"/>
        <v>0</v>
      </c>
      <c r="R420" s="390">
        <f t="shared" si="113"/>
        <v>30</v>
      </c>
      <c r="S420" s="520">
        <f t="shared" si="119"/>
        <v>12546600</v>
      </c>
      <c r="T420" s="477">
        <f t="shared" si="120"/>
        <v>1</v>
      </c>
      <c r="V420" s="492"/>
    </row>
    <row r="421" spans="2:22" s="284" customFormat="1" ht="64.900000000000006" customHeight="1">
      <c r="B421" s="524" t="s">
        <v>559</v>
      </c>
      <c r="C421" s="541" t="s">
        <v>560</v>
      </c>
      <c r="D421" s="536" t="s">
        <v>3</v>
      </c>
      <c r="E421" s="228"/>
      <c r="F421" s="60">
        <v>68247</v>
      </c>
      <c r="G421" s="247"/>
      <c r="I421" s="433">
        <v>560</v>
      </c>
      <c r="J421" s="518">
        <f t="shared" si="111"/>
        <v>38218320</v>
      </c>
      <c r="L421" s="374"/>
      <c r="M421" s="518">
        <f t="shared" si="117"/>
        <v>0</v>
      </c>
      <c r="O421" s="374"/>
      <c r="P421" s="519">
        <f t="shared" si="118"/>
        <v>0</v>
      </c>
      <c r="R421" s="390">
        <f t="shared" si="113"/>
        <v>0</v>
      </c>
      <c r="S421" s="520">
        <f t="shared" si="119"/>
        <v>0</v>
      </c>
      <c r="T421" s="477">
        <f t="shared" si="120"/>
        <v>0</v>
      </c>
      <c r="V421" s="492"/>
    </row>
    <row r="422" spans="2:22" s="284" customFormat="1" ht="64.900000000000006" customHeight="1">
      <c r="B422" s="524" t="s">
        <v>561</v>
      </c>
      <c r="C422" s="541" t="s">
        <v>562</v>
      </c>
      <c r="D422" s="536" t="s">
        <v>466</v>
      </c>
      <c r="E422" s="228"/>
      <c r="F422" s="60">
        <v>1957388</v>
      </c>
      <c r="G422" s="247"/>
      <c r="I422" s="433">
        <v>7</v>
      </c>
      <c r="J422" s="518">
        <f t="shared" si="111"/>
        <v>13701716</v>
      </c>
      <c r="L422" s="374"/>
      <c r="M422" s="518">
        <f t="shared" si="117"/>
        <v>0</v>
      </c>
      <c r="O422" s="374"/>
      <c r="P422" s="519">
        <f t="shared" si="118"/>
        <v>0</v>
      </c>
      <c r="R422" s="390">
        <f t="shared" si="113"/>
        <v>0</v>
      </c>
      <c r="S422" s="520">
        <f t="shared" si="119"/>
        <v>0</v>
      </c>
      <c r="T422" s="477">
        <f t="shared" si="120"/>
        <v>0</v>
      </c>
      <c r="V422" s="492"/>
    </row>
    <row r="423" spans="2:22" s="284" customFormat="1" ht="64.900000000000006" customHeight="1">
      <c r="B423" s="524" t="s">
        <v>563</v>
      </c>
      <c r="C423" s="541" t="s">
        <v>564</v>
      </c>
      <c r="D423" s="536" t="s">
        <v>466</v>
      </c>
      <c r="E423" s="228"/>
      <c r="F423" s="60">
        <v>92775</v>
      </c>
      <c r="G423" s="247"/>
      <c r="I423" s="433">
        <v>62</v>
      </c>
      <c r="J423" s="518">
        <f t="shared" si="111"/>
        <v>5752050</v>
      </c>
      <c r="L423" s="374"/>
      <c r="M423" s="518">
        <f t="shared" si="117"/>
        <v>0</v>
      </c>
      <c r="O423" s="374"/>
      <c r="P423" s="519">
        <f t="shared" si="118"/>
        <v>0</v>
      </c>
      <c r="R423" s="390">
        <f t="shared" si="113"/>
        <v>0</v>
      </c>
      <c r="S423" s="520">
        <f t="shared" si="119"/>
        <v>0</v>
      </c>
      <c r="T423" s="477">
        <f t="shared" si="120"/>
        <v>0</v>
      </c>
      <c r="V423" s="492"/>
    </row>
    <row r="424" spans="2:22" s="284" customFormat="1" ht="64.900000000000006" customHeight="1">
      <c r="B424" s="524" t="s">
        <v>565</v>
      </c>
      <c r="C424" s="541" t="s">
        <v>566</v>
      </c>
      <c r="D424" s="536" t="s">
        <v>466</v>
      </c>
      <c r="E424" s="228"/>
      <c r="F424" s="60">
        <v>78130</v>
      </c>
      <c r="G424" s="247"/>
      <c r="I424" s="433">
        <v>165</v>
      </c>
      <c r="J424" s="518">
        <f t="shared" si="111"/>
        <v>12891450</v>
      </c>
      <c r="L424" s="374"/>
      <c r="M424" s="518">
        <f t="shared" si="117"/>
        <v>0</v>
      </c>
      <c r="O424" s="374"/>
      <c r="P424" s="519">
        <f t="shared" si="118"/>
        <v>0</v>
      </c>
      <c r="R424" s="390">
        <f t="shared" si="113"/>
        <v>0</v>
      </c>
      <c r="S424" s="520">
        <f t="shared" si="119"/>
        <v>0</v>
      </c>
      <c r="T424" s="477">
        <f t="shared" si="120"/>
        <v>0</v>
      </c>
      <c r="V424" s="492"/>
    </row>
    <row r="425" spans="2:22" s="284" customFormat="1" ht="64.900000000000006" customHeight="1">
      <c r="B425" s="522" t="s">
        <v>567</v>
      </c>
      <c r="C425" s="540" t="s">
        <v>568</v>
      </c>
      <c r="D425" s="255" t="s">
        <v>466</v>
      </c>
      <c r="E425" s="228"/>
      <c r="F425" s="60">
        <v>691283</v>
      </c>
      <c r="G425" s="247"/>
      <c r="I425" s="433">
        <v>2</v>
      </c>
      <c r="J425" s="518">
        <f t="shared" si="111"/>
        <v>1382566</v>
      </c>
      <c r="L425" s="374"/>
      <c r="M425" s="518">
        <f t="shared" si="117"/>
        <v>0</v>
      </c>
      <c r="O425" s="374"/>
      <c r="P425" s="519">
        <f t="shared" si="118"/>
        <v>0</v>
      </c>
      <c r="R425" s="390">
        <f t="shared" si="113"/>
        <v>0</v>
      </c>
      <c r="S425" s="520">
        <f t="shared" si="119"/>
        <v>0</v>
      </c>
      <c r="T425" s="477">
        <f t="shared" si="120"/>
        <v>0</v>
      </c>
      <c r="V425" s="492"/>
    </row>
    <row r="426" spans="2:22" s="284" customFormat="1" ht="64.900000000000006" customHeight="1">
      <c r="B426" s="522" t="s">
        <v>569</v>
      </c>
      <c r="C426" s="540" t="s">
        <v>570</v>
      </c>
      <c r="D426" s="255" t="s">
        <v>466</v>
      </c>
      <c r="E426" s="228"/>
      <c r="F426" s="60">
        <v>838223</v>
      </c>
      <c r="G426" s="247"/>
      <c r="I426" s="433">
        <v>1</v>
      </c>
      <c r="J426" s="518">
        <f t="shared" si="111"/>
        <v>838223</v>
      </c>
      <c r="L426" s="374"/>
      <c r="M426" s="518">
        <f t="shared" si="117"/>
        <v>0</v>
      </c>
      <c r="O426" s="374"/>
      <c r="P426" s="519">
        <f t="shared" si="118"/>
        <v>0</v>
      </c>
      <c r="R426" s="390">
        <f t="shared" si="113"/>
        <v>0</v>
      </c>
      <c r="S426" s="520">
        <f t="shared" si="119"/>
        <v>0</v>
      </c>
      <c r="T426" s="477">
        <f t="shared" si="120"/>
        <v>0</v>
      </c>
      <c r="V426" s="492"/>
    </row>
    <row r="427" spans="2:22" s="284" customFormat="1" ht="64.900000000000006" customHeight="1">
      <c r="B427" s="522" t="s">
        <v>571</v>
      </c>
      <c r="C427" s="540" t="s">
        <v>572</v>
      </c>
      <c r="D427" s="255" t="s">
        <v>466</v>
      </c>
      <c r="E427" s="228"/>
      <c r="F427" s="60">
        <v>406338</v>
      </c>
      <c r="G427" s="247"/>
      <c r="I427" s="433">
        <v>4</v>
      </c>
      <c r="J427" s="518">
        <f t="shared" si="111"/>
        <v>1625352</v>
      </c>
      <c r="L427" s="374"/>
      <c r="M427" s="518">
        <f t="shared" si="117"/>
        <v>0</v>
      </c>
      <c r="O427" s="374"/>
      <c r="P427" s="519">
        <f t="shared" si="118"/>
        <v>0</v>
      </c>
      <c r="R427" s="390">
        <f t="shared" si="113"/>
        <v>0</v>
      </c>
      <c r="S427" s="520">
        <f t="shared" si="119"/>
        <v>0</v>
      </c>
      <c r="T427" s="477">
        <f t="shared" si="120"/>
        <v>0</v>
      </c>
      <c r="V427" s="492"/>
    </row>
    <row r="428" spans="2:22" s="284" customFormat="1" ht="64.900000000000006" customHeight="1">
      <c r="B428" s="522" t="s">
        <v>573</v>
      </c>
      <c r="C428" s="540" t="s">
        <v>574</v>
      </c>
      <c r="D428" s="255" t="s">
        <v>101</v>
      </c>
      <c r="E428" s="228"/>
      <c r="F428" s="60">
        <v>19466</v>
      </c>
      <c r="G428" s="247"/>
      <c r="I428" s="433">
        <v>60</v>
      </c>
      <c r="J428" s="518">
        <f t="shared" si="111"/>
        <v>1167960</v>
      </c>
      <c r="L428" s="374"/>
      <c r="M428" s="518">
        <f t="shared" si="117"/>
        <v>0</v>
      </c>
      <c r="O428" s="374"/>
      <c r="P428" s="519">
        <f t="shared" si="118"/>
        <v>0</v>
      </c>
      <c r="R428" s="390">
        <f t="shared" si="113"/>
        <v>0</v>
      </c>
      <c r="S428" s="520">
        <f t="shared" si="119"/>
        <v>0</v>
      </c>
      <c r="T428" s="477">
        <f t="shared" si="120"/>
        <v>0</v>
      </c>
      <c r="V428" s="492"/>
    </row>
    <row r="429" spans="2:22" s="284" customFormat="1" ht="64.900000000000006" customHeight="1">
      <c r="B429" s="522" t="s">
        <v>575</v>
      </c>
      <c r="C429" s="523" t="s">
        <v>576</v>
      </c>
      <c r="D429" s="255" t="s">
        <v>101</v>
      </c>
      <c r="E429" s="228"/>
      <c r="F429" s="60">
        <v>49548</v>
      </c>
      <c r="G429" s="247"/>
      <c r="I429" s="433">
        <v>4350.79</v>
      </c>
      <c r="J429" s="518">
        <f t="shared" si="111"/>
        <v>215572942.91999999</v>
      </c>
      <c r="L429" s="374">
        <v>843</v>
      </c>
      <c r="M429" s="518">
        <f t="shared" si="117"/>
        <v>41768964</v>
      </c>
      <c r="O429" s="374"/>
      <c r="P429" s="519">
        <f t="shared" si="118"/>
        <v>0</v>
      </c>
      <c r="R429" s="390">
        <f t="shared" si="113"/>
        <v>843</v>
      </c>
      <c r="S429" s="520">
        <f t="shared" si="119"/>
        <v>41768964</v>
      </c>
      <c r="T429" s="477">
        <f t="shared" si="120"/>
        <v>0.19375791522918828</v>
      </c>
      <c r="V429" s="492"/>
    </row>
    <row r="430" spans="2:22" s="284" customFormat="1" ht="64.900000000000006" customHeight="1">
      <c r="B430" s="522" t="s">
        <v>577</v>
      </c>
      <c r="C430" s="523" t="s">
        <v>578</v>
      </c>
      <c r="D430" s="255" t="s">
        <v>3</v>
      </c>
      <c r="E430" s="228"/>
      <c r="F430" s="60">
        <v>82622</v>
      </c>
      <c r="G430" s="247"/>
      <c r="I430" s="433">
        <v>200</v>
      </c>
      <c r="J430" s="518">
        <f t="shared" si="111"/>
        <v>16524400</v>
      </c>
      <c r="L430" s="374"/>
      <c r="M430" s="518">
        <f t="shared" si="117"/>
        <v>0</v>
      </c>
      <c r="O430" s="374"/>
      <c r="P430" s="519">
        <f t="shared" si="118"/>
        <v>0</v>
      </c>
      <c r="R430" s="390">
        <f t="shared" si="113"/>
        <v>0</v>
      </c>
      <c r="S430" s="520">
        <f t="shared" si="119"/>
        <v>0</v>
      </c>
      <c r="T430" s="477">
        <f t="shared" si="120"/>
        <v>0</v>
      </c>
      <c r="V430" s="492"/>
    </row>
    <row r="431" spans="2:22" s="284" customFormat="1" ht="64.900000000000006" customHeight="1">
      <c r="B431" s="522" t="s">
        <v>579</v>
      </c>
      <c r="C431" s="540" t="s">
        <v>580</v>
      </c>
      <c r="D431" s="255" t="s">
        <v>3</v>
      </c>
      <c r="E431" s="228"/>
      <c r="F431" s="60">
        <v>83006</v>
      </c>
      <c r="G431" s="247"/>
      <c r="I431" s="433">
        <v>427</v>
      </c>
      <c r="J431" s="518">
        <f t="shared" si="111"/>
        <v>35443562</v>
      </c>
      <c r="L431" s="374"/>
      <c r="M431" s="518">
        <f t="shared" si="117"/>
        <v>0</v>
      </c>
      <c r="O431" s="374"/>
      <c r="P431" s="519">
        <f t="shared" si="118"/>
        <v>0</v>
      </c>
      <c r="R431" s="390">
        <f t="shared" si="113"/>
        <v>0</v>
      </c>
      <c r="S431" s="520">
        <f t="shared" si="119"/>
        <v>0</v>
      </c>
      <c r="T431" s="477">
        <f t="shared" si="120"/>
        <v>0</v>
      </c>
      <c r="V431" s="492"/>
    </row>
    <row r="432" spans="2:22" s="284" customFormat="1" ht="64.900000000000006" customHeight="1">
      <c r="B432" s="522" t="s">
        <v>581</v>
      </c>
      <c r="C432" s="540" t="s">
        <v>582</v>
      </c>
      <c r="D432" s="255" t="s">
        <v>3</v>
      </c>
      <c r="E432" s="228"/>
      <c r="F432" s="60">
        <v>23572</v>
      </c>
      <c r="G432" s="247"/>
      <c r="I432" s="433">
        <v>3500</v>
      </c>
      <c r="J432" s="518">
        <f t="shared" si="111"/>
        <v>82502000</v>
      </c>
      <c r="L432" s="374"/>
      <c r="M432" s="518">
        <f t="shared" si="117"/>
        <v>0</v>
      </c>
      <c r="O432" s="374"/>
      <c r="P432" s="519">
        <f t="shared" si="118"/>
        <v>0</v>
      </c>
      <c r="R432" s="390">
        <f t="shared" si="113"/>
        <v>0</v>
      </c>
      <c r="S432" s="520">
        <f t="shared" si="119"/>
        <v>0</v>
      </c>
      <c r="T432" s="477">
        <f t="shared" si="120"/>
        <v>0</v>
      </c>
      <c r="V432" s="492"/>
    </row>
    <row r="433" spans="2:22" s="284" customFormat="1" ht="64.900000000000006" customHeight="1">
      <c r="B433" s="525" t="s">
        <v>583</v>
      </c>
      <c r="C433" s="540" t="s">
        <v>584</v>
      </c>
      <c r="D433" s="255" t="s">
        <v>117</v>
      </c>
      <c r="E433" s="228"/>
      <c r="F433" s="60">
        <v>955249</v>
      </c>
      <c r="G433" s="247"/>
      <c r="I433" s="433">
        <v>35</v>
      </c>
      <c r="J433" s="518">
        <f t="shared" si="111"/>
        <v>33433715</v>
      </c>
      <c r="L433" s="374">
        <v>35</v>
      </c>
      <c r="M433" s="518">
        <f t="shared" si="117"/>
        <v>33433715</v>
      </c>
      <c r="O433" s="374"/>
      <c r="P433" s="519">
        <f t="shared" si="118"/>
        <v>0</v>
      </c>
      <c r="R433" s="390">
        <f t="shared" si="113"/>
        <v>35</v>
      </c>
      <c r="S433" s="520">
        <f t="shared" si="119"/>
        <v>33433715</v>
      </c>
      <c r="T433" s="477">
        <f t="shared" si="120"/>
        <v>1</v>
      </c>
      <c r="V433" s="492"/>
    </row>
    <row r="434" spans="2:22" s="284" customFormat="1" ht="64.900000000000006" customHeight="1">
      <c r="B434" s="423" t="s">
        <v>585</v>
      </c>
      <c r="C434" s="540" t="s">
        <v>586</v>
      </c>
      <c r="D434" s="255" t="s">
        <v>101</v>
      </c>
      <c r="E434" s="228"/>
      <c r="F434" s="60">
        <v>521294</v>
      </c>
      <c r="G434" s="247"/>
      <c r="I434" s="433">
        <v>548.52</v>
      </c>
      <c r="J434" s="518">
        <f t="shared" si="111"/>
        <v>285940184.88</v>
      </c>
      <c r="L434" s="374"/>
      <c r="M434" s="518">
        <f t="shared" si="117"/>
        <v>0</v>
      </c>
      <c r="O434" s="374"/>
      <c r="P434" s="519">
        <f t="shared" si="118"/>
        <v>0</v>
      </c>
      <c r="R434" s="390">
        <f t="shared" si="113"/>
        <v>0</v>
      </c>
      <c r="S434" s="520">
        <f t="shared" si="119"/>
        <v>0</v>
      </c>
      <c r="T434" s="477">
        <f t="shared" si="120"/>
        <v>0</v>
      </c>
      <c r="V434" s="492"/>
    </row>
    <row r="435" spans="2:22" s="284" customFormat="1" ht="64.900000000000006" customHeight="1">
      <c r="B435" s="525" t="s">
        <v>587</v>
      </c>
      <c r="C435" s="540" t="s">
        <v>588</v>
      </c>
      <c r="D435" s="255" t="s">
        <v>101</v>
      </c>
      <c r="E435" s="228"/>
      <c r="F435" s="60">
        <v>849490</v>
      </c>
      <c r="G435" s="247"/>
      <c r="I435" s="433">
        <v>367.82</v>
      </c>
      <c r="J435" s="518">
        <f t="shared" si="111"/>
        <v>312459411.80000001</v>
      </c>
      <c r="L435" s="374"/>
      <c r="M435" s="518">
        <f t="shared" si="117"/>
        <v>0</v>
      </c>
      <c r="O435" s="374"/>
      <c r="P435" s="519">
        <f t="shared" si="118"/>
        <v>0</v>
      </c>
      <c r="R435" s="390">
        <f t="shared" si="113"/>
        <v>0</v>
      </c>
      <c r="S435" s="520">
        <f t="shared" si="119"/>
        <v>0</v>
      </c>
      <c r="T435" s="477">
        <f t="shared" si="120"/>
        <v>0</v>
      </c>
      <c r="V435" s="492"/>
    </row>
    <row r="436" spans="2:22" s="284" customFormat="1" ht="60" customHeight="1" thickBot="1">
      <c r="B436" s="526" t="s">
        <v>589</v>
      </c>
      <c r="C436" s="542" t="s">
        <v>590</v>
      </c>
      <c r="D436" s="257" t="s">
        <v>3</v>
      </c>
      <c r="E436" s="235"/>
      <c r="F436" s="82">
        <v>66331</v>
      </c>
      <c r="G436" s="251"/>
      <c r="I436" s="435">
        <v>2633.86</v>
      </c>
      <c r="J436" s="97">
        <f t="shared" si="111"/>
        <v>174706567.66</v>
      </c>
      <c r="L436" s="375">
        <v>2351.86</v>
      </c>
      <c r="M436" s="97">
        <f>+L436*F436</f>
        <v>156001225.66</v>
      </c>
      <c r="O436" s="375"/>
      <c r="P436" s="544">
        <f>+O436*F436</f>
        <v>0</v>
      </c>
      <c r="R436" s="375">
        <f>+L436+O436</f>
        <v>2351.86</v>
      </c>
      <c r="S436" s="469">
        <f>+R436*F436</f>
        <v>156001225.66</v>
      </c>
      <c r="T436" s="345">
        <f>+S436/J436</f>
        <v>0.89293280584389456</v>
      </c>
      <c r="V436" s="492"/>
    </row>
    <row r="437" spans="2:22" ht="12" customHeight="1">
      <c r="B437" s="121"/>
      <c r="C437" s="122"/>
      <c r="D437" s="121"/>
      <c r="E437" s="30"/>
      <c r="F437" s="123"/>
      <c r="G437" s="112"/>
      <c r="I437" s="124"/>
      <c r="J437" s="116"/>
      <c r="L437" s="41"/>
      <c r="M437" s="119"/>
      <c r="O437" s="114"/>
      <c r="P437" s="120"/>
      <c r="R437" s="125"/>
      <c r="S437" s="120"/>
      <c r="T437" s="53"/>
    </row>
    <row r="438" spans="2:22" ht="8.4499999999999993" customHeight="1" thickBot="1">
      <c r="G438" s="126"/>
    </row>
    <row r="439" spans="2:22" ht="39" customHeight="1" thickBot="1">
      <c r="C439" s="735" t="s">
        <v>379</v>
      </c>
      <c r="D439" s="735"/>
      <c r="E439" s="735"/>
      <c r="F439" s="736"/>
      <c r="G439" s="184">
        <f>+G25+G29+G52+G73+G100+G110+G120+G136+G149+G159+G166+G276+G297</f>
        <v>24035028212.30444</v>
      </c>
      <c r="H439" s="176"/>
      <c r="I439" s="176"/>
      <c r="J439" s="184">
        <f>+J25+J29+J52+J73+J100+J110+J120+J136+J149+J159+J166+J276+J297+J372</f>
        <v>26624639041.384438</v>
      </c>
      <c r="K439" s="35"/>
      <c r="M439" s="489">
        <f>+ROUND((M25+M29+M52+M73+M100+M110+M120+M136+M149+M159+M166+M276+M297+M372),2)</f>
        <v>935461382.60000002</v>
      </c>
      <c r="N439" s="176"/>
      <c r="O439" s="176"/>
      <c r="P439" s="483">
        <f>+ROUND((P25+P29+P52+P73+P100+P110+P120+P136+P149+P159+P166+P276+P297+P372),1)</f>
        <v>20163728664.700001</v>
      </c>
      <c r="Q439" s="176"/>
      <c r="R439" s="177"/>
      <c r="S439" s="184">
        <f>+ROUND((S25+S29+S52+S73+S100+S110+S120+S136+S149+S159+S166+S276+S297+S372),1)</f>
        <v>21099190047.299999</v>
      </c>
      <c r="T439" s="182">
        <f>+S439/J439</f>
        <v>0.79246858575262302</v>
      </c>
    </row>
    <row r="440" spans="2:22" ht="14.25" customHeight="1" thickBot="1">
      <c r="C440" s="176"/>
      <c r="D440" s="176"/>
      <c r="E440" s="176"/>
      <c r="F440" s="176"/>
      <c r="G440" s="185"/>
      <c r="H440" s="176"/>
      <c r="I440" s="176"/>
      <c r="J440" s="177"/>
      <c r="M440" s="178"/>
      <c r="N440" s="176"/>
      <c r="O440" s="176"/>
      <c r="P440" s="179"/>
      <c r="Q440" s="176"/>
      <c r="R440" s="177"/>
      <c r="S440" s="439"/>
      <c r="T440" s="45"/>
    </row>
    <row r="441" spans="2:22" ht="36" customHeight="1" thickBot="1">
      <c r="C441" s="735" t="s">
        <v>380</v>
      </c>
      <c r="D441" s="735"/>
      <c r="E441" s="735"/>
      <c r="F441" s="187">
        <v>0.28999999999999998</v>
      </c>
      <c r="G441" s="186">
        <f>+$F$441*G439</f>
        <v>6970158181.5682869</v>
      </c>
      <c r="H441" s="176"/>
      <c r="I441" s="176"/>
      <c r="J441" s="186">
        <f>+$F$441*J439</f>
        <v>7721145322.0014868</v>
      </c>
      <c r="M441" s="489">
        <f>+ROUND(($F$441*M439),2)</f>
        <v>271283800.94999999</v>
      </c>
      <c r="N441" s="176"/>
      <c r="O441" s="176"/>
      <c r="P441" s="184">
        <f>+ROUND(($F$441*P439),1)</f>
        <v>5847481312.8000002</v>
      </c>
      <c r="Q441" s="176"/>
      <c r="R441" s="177"/>
      <c r="S441" s="184">
        <f>+ROUND(($F$441*S439),1)</f>
        <v>6118765113.6999998</v>
      </c>
      <c r="T441" s="38"/>
    </row>
    <row r="442" spans="2:22" ht="12.6" customHeight="1" thickBot="1">
      <c r="C442" s="378"/>
      <c r="D442" s="378"/>
      <c r="E442" s="378"/>
      <c r="F442" s="436"/>
      <c r="G442" s="437"/>
      <c r="H442" s="176"/>
      <c r="I442" s="176"/>
      <c r="J442" s="437"/>
      <c r="M442" s="438"/>
      <c r="N442" s="176"/>
      <c r="O442" s="176"/>
      <c r="P442" s="439"/>
      <c r="Q442" s="176"/>
      <c r="R442" s="181"/>
      <c r="S442" s="439"/>
      <c r="T442" s="64"/>
    </row>
    <row r="443" spans="2:22" ht="41.25" customHeight="1" thickBot="1">
      <c r="C443" s="735" t="s">
        <v>381</v>
      </c>
      <c r="D443" s="735"/>
      <c r="E443" s="735"/>
      <c r="F443" s="188">
        <v>0.21</v>
      </c>
      <c r="G443" s="186">
        <f>+$F$443*G439</f>
        <v>5047355924.5839319</v>
      </c>
      <c r="H443" s="176"/>
      <c r="I443" s="176"/>
      <c r="J443" s="186">
        <f>+$F$443*J439</f>
        <v>5591174198.690732</v>
      </c>
      <c r="M443" s="489">
        <f>+ROUND(($F$443*M439),2)</f>
        <v>196446890.34999999</v>
      </c>
      <c r="N443" s="176"/>
      <c r="O443" s="176"/>
      <c r="P443" s="184">
        <f>+ROUND(($F$443*P439),1)</f>
        <v>4234383019.5999999</v>
      </c>
      <c r="Q443" s="176"/>
      <c r="R443" s="177"/>
      <c r="S443" s="184">
        <f>+ROUND(($F$443*S439),1)</f>
        <v>4430829909.8999996</v>
      </c>
      <c r="T443" s="38"/>
    </row>
    <row r="444" spans="2:22" ht="13.9" customHeight="1" thickBot="1">
      <c r="C444" s="378"/>
      <c r="D444" s="378"/>
      <c r="E444" s="378"/>
      <c r="F444" s="188"/>
      <c r="G444" s="437"/>
      <c r="H444" s="176"/>
      <c r="I444" s="176"/>
      <c r="J444" s="437"/>
      <c r="M444" s="490"/>
      <c r="N444" s="176"/>
      <c r="O444" s="176"/>
      <c r="P444" s="439"/>
      <c r="Q444" s="176"/>
      <c r="R444" s="181"/>
      <c r="S444" s="439"/>
      <c r="T444" s="64"/>
    </row>
    <row r="445" spans="2:22" ht="42" customHeight="1" thickBot="1">
      <c r="C445" s="735" t="s">
        <v>382</v>
      </c>
      <c r="D445" s="735"/>
      <c r="E445" s="735"/>
      <c r="F445" s="188">
        <v>0.03</v>
      </c>
      <c r="G445" s="186">
        <f>+$F$445*G439</f>
        <v>721050846.36913311</v>
      </c>
      <c r="H445" s="176"/>
      <c r="I445" s="176"/>
      <c r="J445" s="186">
        <f>+$F$445*J439</f>
        <v>798739171.24153304</v>
      </c>
      <c r="M445" s="489">
        <f>+ROUND(($F$445*M439),2)</f>
        <v>28063841.48</v>
      </c>
      <c r="N445" s="176"/>
      <c r="O445" s="176"/>
      <c r="P445" s="184">
        <f>+ROUND(($F$445*P439),1)</f>
        <v>604911859.89999998</v>
      </c>
      <c r="Q445" s="176"/>
      <c r="R445" s="177"/>
      <c r="S445" s="184">
        <f>+ROUND(($F$445*S439),1)</f>
        <v>632975701.39999998</v>
      </c>
      <c r="T445" s="38"/>
    </row>
    <row r="446" spans="2:22" ht="14.45" customHeight="1" thickBot="1">
      <c r="C446" s="378"/>
      <c r="D446" s="378"/>
      <c r="E446" s="378"/>
      <c r="F446" s="442"/>
      <c r="G446" s="437"/>
      <c r="H446" s="176"/>
      <c r="I446" s="176"/>
      <c r="J446" s="437"/>
      <c r="M446" s="490"/>
      <c r="N446" s="176"/>
      <c r="O446" s="176"/>
      <c r="P446" s="439"/>
      <c r="Q446" s="176"/>
      <c r="R446" s="177"/>
      <c r="S446" s="439"/>
      <c r="T446" s="64"/>
    </row>
    <row r="447" spans="2:22" ht="39" customHeight="1" thickBot="1">
      <c r="C447" s="735" t="s">
        <v>383</v>
      </c>
      <c r="D447" s="735"/>
      <c r="E447" s="735"/>
      <c r="F447" s="188">
        <v>0.05</v>
      </c>
      <c r="G447" s="186">
        <f>+$F$447*G439</f>
        <v>1201751410.615222</v>
      </c>
      <c r="H447" s="176"/>
      <c r="I447" s="176"/>
      <c r="J447" s="186">
        <f>+$F$447*J439</f>
        <v>1331231952.069222</v>
      </c>
      <c r="M447" s="489">
        <f>+ROUND(($F$447*M439),2)</f>
        <v>46773069.130000003</v>
      </c>
      <c r="N447" s="176"/>
      <c r="O447" s="176"/>
      <c r="P447" s="184">
        <f>+ROUND(($F$447*P439),1)</f>
        <v>1008186433.2</v>
      </c>
      <c r="Q447" s="176"/>
      <c r="R447" s="177"/>
      <c r="S447" s="184">
        <f>+ROUND(($F$447*S439),1)</f>
        <v>1054959502.4</v>
      </c>
      <c r="T447" s="38"/>
    </row>
    <row r="448" spans="2:22" ht="19.149999999999999" customHeight="1" thickBot="1">
      <c r="C448" s="378"/>
      <c r="D448" s="378"/>
      <c r="E448" s="378"/>
      <c r="F448" s="442"/>
      <c r="G448" s="437"/>
      <c r="H448" s="176"/>
      <c r="I448" s="176"/>
      <c r="J448" s="437"/>
      <c r="M448" s="440"/>
      <c r="N448" s="176"/>
      <c r="O448" s="176"/>
      <c r="P448" s="441"/>
      <c r="Q448" s="176"/>
      <c r="R448" s="177"/>
      <c r="S448" s="441"/>
      <c r="T448" s="53"/>
    </row>
    <row r="449" spans="3:22" ht="36" customHeight="1" thickBot="1">
      <c r="C449" s="735" t="s">
        <v>384</v>
      </c>
      <c r="D449" s="735"/>
      <c r="E449" s="735"/>
      <c r="F449" s="736"/>
      <c r="G449" s="186">
        <v>1603710214</v>
      </c>
      <c r="H449" s="176"/>
      <c r="I449" s="176"/>
      <c r="J449" s="186">
        <v>1603710214</v>
      </c>
      <c r="M449" s="443"/>
      <c r="N449" s="176"/>
      <c r="O449" s="176"/>
      <c r="P449" s="180"/>
      <c r="Q449" s="176"/>
      <c r="R449" s="177"/>
      <c r="S449" s="181"/>
      <c r="T449" s="51"/>
    </row>
    <row r="450" spans="3:22" ht="19.149999999999999" customHeight="1" thickBot="1">
      <c r="C450" s="378"/>
      <c r="D450" s="378"/>
      <c r="E450" s="378"/>
      <c r="F450" s="378"/>
      <c r="G450" s="437"/>
      <c r="H450" s="176"/>
      <c r="I450" s="176"/>
      <c r="J450" s="437"/>
      <c r="M450" s="443"/>
      <c r="N450" s="176"/>
      <c r="O450" s="176"/>
      <c r="P450" s="180"/>
      <c r="Q450" s="176"/>
      <c r="R450" s="177"/>
      <c r="S450" s="181"/>
      <c r="T450" s="51"/>
    </row>
    <row r="451" spans="3:22" ht="36" customHeight="1" thickBot="1">
      <c r="C451" s="735" t="s">
        <v>385</v>
      </c>
      <c r="D451" s="735"/>
      <c r="E451" s="735"/>
      <c r="F451" s="736"/>
      <c r="G451" s="186">
        <f>G439+G441</f>
        <v>31005186393.872726</v>
      </c>
      <c r="H451" s="176"/>
      <c r="I451" s="176"/>
      <c r="J451" s="186">
        <f>+J439+J441</f>
        <v>34345784363.385925</v>
      </c>
      <c r="M451" s="50"/>
      <c r="P451" s="46"/>
      <c r="S451" s="36"/>
      <c r="T451" s="46"/>
    </row>
    <row r="452" spans="3:22" ht="22.15" customHeight="1" thickBot="1">
      <c r="C452" s="378"/>
      <c r="D452" s="378"/>
      <c r="E452" s="378"/>
      <c r="F452" s="378"/>
      <c r="G452" s="437"/>
      <c r="H452" s="176"/>
      <c r="I452" s="176"/>
      <c r="J452" s="437"/>
      <c r="M452" s="50"/>
      <c r="P452" s="46"/>
      <c r="S452" s="36"/>
      <c r="T452" s="46"/>
    </row>
    <row r="453" spans="3:22" ht="36" customHeight="1" thickBot="1">
      <c r="C453" s="735" t="s">
        <v>386</v>
      </c>
      <c r="D453" s="735"/>
      <c r="E453" s="735"/>
      <c r="F453" s="736"/>
      <c r="G453" s="186">
        <f>+G451+G449</f>
        <v>32608896607.872726</v>
      </c>
      <c r="H453" s="176"/>
      <c r="I453" s="176"/>
      <c r="J453" s="186">
        <f>+J451+J449</f>
        <v>35949494577.385925</v>
      </c>
      <c r="M453" s="50"/>
      <c r="P453" s="46"/>
      <c r="S453" s="36"/>
      <c r="T453" s="46"/>
    </row>
    <row r="454" spans="3:22" ht="19.5" customHeight="1" thickBot="1">
      <c r="D454" s="193"/>
      <c r="E454" s="193"/>
      <c r="F454" s="193"/>
      <c r="G454" s="49"/>
      <c r="J454" s="48"/>
      <c r="M454" s="47"/>
      <c r="P454" s="46"/>
      <c r="S454" s="36"/>
      <c r="T454" s="46"/>
    </row>
    <row r="455" spans="3:22" ht="34.5" customHeight="1" thickBot="1">
      <c r="I455" s="737" t="s">
        <v>387</v>
      </c>
      <c r="J455" s="737"/>
      <c r="K455" s="737"/>
      <c r="L455" s="738"/>
      <c r="M455" s="506">
        <f>+M439+M441</f>
        <v>1206745183.55</v>
      </c>
      <c r="P455" s="483">
        <f>ROUND((+P439+P441),1)</f>
        <v>26011209977.5</v>
      </c>
      <c r="Q455" s="40"/>
      <c r="R455" s="43"/>
      <c r="S455" s="483">
        <f>ROUND((+S439+S441),1)</f>
        <v>27217955161</v>
      </c>
      <c r="T455" s="38"/>
    </row>
    <row r="456" spans="3:22" ht="12" customHeight="1" thickBot="1">
      <c r="I456" s="176"/>
      <c r="J456" s="189"/>
      <c r="K456" s="190"/>
      <c r="L456" s="466"/>
      <c r="M456" s="173"/>
      <c r="P456" s="174"/>
      <c r="Q456" s="40"/>
      <c r="R456" s="43"/>
      <c r="S456" s="175"/>
      <c r="T456" s="45"/>
    </row>
    <row r="457" spans="3:22" ht="36.6" customHeight="1" thickBot="1">
      <c r="C457" s="505"/>
      <c r="I457" s="737" t="s">
        <v>388</v>
      </c>
      <c r="J457" s="737"/>
      <c r="K457" s="737"/>
      <c r="L457" s="738"/>
      <c r="M457" s="506">
        <f>+ROUND((M455*10%),2)</f>
        <v>120674518.36</v>
      </c>
      <c r="N457" s="484"/>
      <c r="O457" s="484"/>
      <c r="P457" s="483">
        <f>+ROUND((P455*10%),1)</f>
        <v>2601120997.8000002</v>
      </c>
      <c r="Q457" s="40"/>
      <c r="R457" s="43"/>
      <c r="S457" s="483">
        <f>+ROUND((S455*10%),1)</f>
        <v>2721795516.0999999</v>
      </c>
      <c r="T457" s="38"/>
    </row>
    <row r="458" spans="3:22" ht="18" customHeight="1">
      <c r="C458" s="44"/>
      <c r="D458" s="44"/>
      <c r="I458" s="176"/>
      <c r="J458" s="189"/>
      <c r="K458" s="190"/>
      <c r="L458" s="458"/>
      <c r="M458" s="42"/>
      <c r="P458" s="41"/>
      <c r="Q458" s="40"/>
      <c r="R458" s="43"/>
      <c r="S458" s="42"/>
      <c r="T458" s="41"/>
    </row>
    <row r="459" spans="3:22" ht="37.9" customHeight="1" thickBot="1">
      <c r="C459" s="44"/>
      <c r="D459" s="44"/>
      <c r="I459" s="176"/>
      <c r="J459" s="189"/>
      <c r="K459" s="190"/>
      <c r="L459" s="458"/>
      <c r="M459" s="42"/>
      <c r="P459" s="41"/>
      <c r="Q459" s="40"/>
      <c r="R459" s="43"/>
      <c r="S459" s="42"/>
      <c r="T459" s="41"/>
    </row>
    <row r="460" spans="3:22" ht="40.5" customHeight="1" thickBot="1">
      <c r="C460" s="508"/>
      <c r="I460" s="737" t="s">
        <v>389</v>
      </c>
      <c r="J460" s="737"/>
      <c r="K460" s="737"/>
      <c r="L460" s="738"/>
      <c r="M460" s="506">
        <f>+ROUND((M455-M457),2)</f>
        <v>1086070665.1900001</v>
      </c>
      <c r="N460" s="484"/>
      <c r="O460" s="485" t="s">
        <v>390</v>
      </c>
      <c r="P460" s="483">
        <f>+ROUND((P455-P457),1)</f>
        <v>23410088979.700001</v>
      </c>
      <c r="Q460" s="40"/>
      <c r="R460" s="39" t="s">
        <v>391</v>
      </c>
      <c r="S460" s="483">
        <f>+ROUND((S455-S457),1)</f>
        <v>24496159644.900002</v>
      </c>
      <c r="T460" s="38"/>
    </row>
    <row r="461" spans="3:22" ht="33" customHeight="1">
      <c r="C461" s="507"/>
      <c r="S461" s="37"/>
    </row>
    <row r="462" spans="3:22" ht="117" customHeight="1">
      <c r="F462" s="727"/>
      <c r="G462" s="727"/>
      <c r="H462" s="727"/>
      <c r="K462" s="727"/>
      <c r="L462" s="727"/>
      <c r="M462" s="727"/>
      <c r="R462" s="727"/>
      <c r="S462" s="727"/>
      <c r="T462" s="727"/>
    </row>
    <row r="463" spans="3:22" ht="34.15" customHeight="1">
      <c r="C463" s="501" t="s">
        <v>528</v>
      </c>
      <c r="D463" s="503"/>
      <c r="E463" s="938" t="s">
        <v>529</v>
      </c>
      <c r="F463" s="938"/>
      <c r="G463" s="938"/>
      <c r="H463" s="938"/>
      <c r="I463" s="938"/>
      <c r="J463" s="938"/>
      <c r="K463" s="496"/>
      <c r="L463" s="496"/>
      <c r="M463" s="730" t="s">
        <v>520</v>
      </c>
      <c r="N463" s="730"/>
      <c r="O463" s="730"/>
      <c r="P463" s="730"/>
      <c r="Q463" s="730"/>
      <c r="R463" s="730"/>
      <c r="S463" s="81"/>
      <c r="T463" s="81"/>
      <c r="U463" s="81"/>
      <c r="V463" s="81"/>
    </row>
    <row r="464" spans="3:22" ht="34.15" customHeight="1">
      <c r="C464" s="502" t="s">
        <v>517</v>
      </c>
      <c r="D464" s="487"/>
      <c r="E464" s="732" t="s">
        <v>512</v>
      </c>
      <c r="F464" s="732"/>
      <c r="G464" s="732"/>
      <c r="H464" s="732"/>
      <c r="I464" s="732"/>
      <c r="J464" s="732"/>
      <c r="K464" s="496"/>
      <c r="L464" s="496"/>
      <c r="M464" s="729" t="s">
        <v>521</v>
      </c>
      <c r="N464" s="729"/>
      <c r="O464" s="729"/>
      <c r="P464" s="729"/>
      <c r="Q464" s="729"/>
      <c r="R464" s="729"/>
      <c r="S464" s="81"/>
      <c r="T464" s="81"/>
      <c r="U464" s="81"/>
      <c r="V464" s="81"/>
    </row>
    <row r="465" spans="3:20" ht="37.9" customHeight="1">
      <c r="C465" s="502" t="s">
        <v>7</v>
      </c>
      <c r="D465" s="487"/>
      <c r="E465" s="732" t="s">
        <v>72</v>
      </c>
      <c r="F465" s="732"/>
      <c r="G465" s="732"/>
      <c r="H465" s="732"/>
      <c r="I465" s="732"/>
      <c r="J465" s="732"/>
      <c r="K465" s="496"/>
      <c r="L465" s="496"/>
      <c r="M465" s="729" t="s">
        <v>72</v>
      </c>
      <c r="N465" s="729"/>
      <c r="O465" s="729"/>
      <c r="P465" s="729"/>
      <c r="Q465" s="729"/>
      <c r="R465" s="729"/>
      <c r="S465" s="33"/>
      <c r="T465" s="33"/>
    </row>
    <row r="466" spans="3:20" ht="20.100000000000001" customHeight="1">
      <c r="K466" s="444"/>
      <c r="L466" s="446"/>
      <c r="M466" s="445"/>
      <c r="N466" s="444"/>
      <c r="O466" s="444"/>
      <c r="P466" s="446"/>
      <c r="R466" s="48"/>
    </row>
    <row r="467" spans="3:20" ht="20.100000000000001" customHeight="1"/>
    <row r="468" spans="3:20" ht="20.100000000000001" customHeight="1"/>
    <row r="469" spans="3:20" ht="20.100000000000001" customHeight="1"/>
    <row r="470" spans="3:20" ht="20.100000000000001" customHeight="1"/>
    <row r="471" spans="3:20" ht="20.100000000000001" customHeight="1"/>
    <row r="472" spans="3:20" ht="20.100000000000001" customHeight="1"/>
    <row r="473" spans="3:20" ht="20.100000000000001" customHeight="1"/>
    <row r="474" spans="3:20" ht="20.100000000000001" customHeight="1"/>
    <row r="475" spans="3:20" ht="20.100000000000001" customHeight="1"/>
    <row r="476" spans="3:20" ht="20.100000000000001" customHeight="1"/>
    <row r="477" spans="3:20" ht="20.100000000000001" customHeight="1"/>
    <row r="478" spans="3:20" ht="20.100000000000001" customHeight="1"/>
    <row r="479" spans="3:20" ht="20.100000000000001" customHeight="1"/>
    <row r="480" spans="3:2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  <row r="527" ht="20.100000000000001" customHeight="1"/>
    <row r="528" ht="20.100000000000001" customHeight="1"/>
    <row r="529" ht="20.100000000000001" customHeight="1"/>
    <row r="530" ht="20.100000000000001" customHeight="1"/>
    <row r="531" ht="20.100000000000001" customHeight="1"/>
    <row r="532" ht="20.100000000000001" customHeight="1"/>
    <row r="533" ht="20.100000000000001" customHeight="1"/>
    <row r="534" ht="20.100000000000001" customHeight="1"/>
    <row r="535" ht="20.100000000000001" customHeight="1"/>
    <row r="536" ht="20.100000000000001" customHeight="1"/>
    <row r="537" ht="20.100000000000001" customHeight="1"/>
    <row r="538" ht="20.100000000000001" customHeight="1"/>
    <row r="539" ht="20.100000000000001" customHeight="1"/>
    <row r="540" ht="20.100000000000001" customHeight="1"/>
    <row r="541" ht="20.100000000000001" customHeight="1"/>
    <row r="542" ht="20.100000000000001" customHeight="1"/>
    <row r="543" ht="20.100000000000001" customHeight="1"/>
    <row r="544" ht="20.100000000000001" customHeight="1"/>
    <row r="545" ht="20.100000000000001" customHeight="1"/>
    <row r="546" ht="20.100000000000001" customHeight="1"/>
    <row r="547" ht="20.100000000000001" customHeight="1"/>
    <row r="548" ht="20.100000000000001" customHeight="1"/>
    <row r="549" ht="20.100000000000001" customHeight="1"/>
    <row r="550" ht="20.100000000000001" customHeight="1"/>
    <row r="551" ht="20.100000000000001" customHeight="1"/>
    <row r="552" ht="20.100000000000001" customHeight="1"/>
    <row r="553" ht="20.100000000000001" customHeight="1"/>
    <row r="554" ht="20.100000000000001" customHeight="1"/>
    <row r="555" ht="20.100000000000001" customHeight="1"/>
    <row r="556" ht="20.100000000000001" customHeight="1"/>
    <row r="557" ht="20.100000000000001" customHeight="1"/>
    <row r="558" ht="20.100000000000001" customHeight="1"/>
    <row r="559" ht="20.100000000000001" customHeight="1"/>
    <row r="560" ht="20.100000000000001" customHeight="1"/>
    <row r="561" ht="20.100000000000001" customHeight="1"/>
    <row r="562" ht="20.100000000000001" customHeight="1"/>
    <row r="563" ht="20.100000000000001" customHeight="1"/>
    <row r="564" ht="20.100000000000001" customHeight="1"/>
    <row r="565" ht="20.100000000000001" customHeight="1"/>
    <row r="566" ht="20.100000000000001" customHeight="1"/>
    <row r="567" ht="20.100000000000001" customHeight="1"/>
    <row r="568" ht="20.100000000000001" customHeight="1"/>
    <row r="569" ht="20.100000000000001" customHeight="1"/>
    <row r="570" ht="20.100000000000001" customHeight="1"/>
    <row r="571" ht="20.100000000000001" customHeight="1"/>
    <row r="572" ht="20.100000000000001" customHeight="1"/>
    <row r="573" ht="20.100000000000001" customHeight="1"/>
    <row r="574" ht="20.100000000000001" customHeight="1"/>
    <row r="575" ht="20.100000000000001" customHeight="1"/>
    <row r="576" ht="20.100000000000001" customHeight="1"/>
    <row r="577" ht="20.100000000000001" customHeight="1"/>
    <row r="578" ht="20.100000000000001" customHeight="1"/>
    <row r="579" ht="20.100000000000001" customHeight="1"/>
    <row r="580" ht="20.100000000000001" customHeight="1"/>
    <row r="581" ht="20.100000000000001" customHeight="1"/>
    <row r="582" ht="20.100000000000001" customHeight="1"/>
    <row r="583" ht="20.100000000000001" customHeight="1"/>
    <row r="584" ht="20.100000000000001" customHeight="1"/>
    <row r="585" ht="20.100000000000001" customHeight="1"/>
    <row r="586" ht="20.100000000000001" customHeight="1"/>
    <row r="587" ht="20.100000000000001" customHeight="1"/>
    <row r="588" ht="20.100000000000001" customHeight="1"/>
    <row r="589" ht="20.100000000000001" customHeight="1"/>
    <row r="590" ht="20.100000000000001" customHeight="1"/>
    <row r="591" ht="20.100000000000001" customHeight="1"/>
    <row r="592" ht="20.100000000000001" customHeight="1"/>
    <row r="593" ht="20.100000000000001" customHeight="1"/>
    <row r="594" ht="20.100000000000001" customHeight="1"/>
    <row r="595" ht="20.100000000000001" customHeight="1"/>
    <row r="596" ht="20.100000000000001" customHeight="1"/>
    <row r="597" ht="20.100000000000001" customHeight="1"/>
    <row r="598" ht="20.100000000000001" customHeight="1"/>
    <row r="599" ht="20.100000000000001" customHeight="1"/>
    <row r="600" ht="20.100000000000001" customHeight="1"/>
    <row r="601" ht="20.100000000000001" customHeight="1"/>
    <row r="602" ht="20.100000000000001" customHeight="1"/>
    <row r="603" ht="20.100000000000001" customHeight="1"/>
    <row r="604" ht="20.100000000000001" customHeight="1"/>
  </sheetData>
  <mergeCells count="102">
    <mergeCell ref="M5:O5"/>
    <mergeCell ref="P5:T5"/>
    <mergeCell ref="B6:C6"/>
    <mergeCell ref="M7:O8"/>
    <mergeCell ref="P7:T9"/>
    <mergeCell ref="B8:D8"/>
    <mergeCell ref="E8:H8"/>
    <mergeCell ref="I8:L8"/>
    <mergeCell ref="B9:D9"/>
    <mergeCell ref="B2:C5"/>
    <mergeCell ref="D2:D3"/>
    <mergeCell ref="E2:E3"/>
    <mergeCell ref="S3:T3"/>
    <mergeCell ref="F4:H4"/>
    <mergeCell ref="I4:L4"/>
    <mergeCell ref="D5:D6"/>
    <mergeCell ref="E5:E6"/>
    <mergeCell ref="F5:H7"/>
    <mergeCell ref="I5:L7"/>
    <mergeCell ref="F10:H10"/>
    <mergeCell ref="I10:L10"/>
    <mergeCell ref="M10:O10"/>
    <mergeCell ref="P10:T10"/>
    <mergeCell ref="C11:D11"/>
    <mergeCell ref="F11:H11"/>
    <mergeCell ref="I11:L11"/>
    <mergeCell ref="M11:O11"/>
    <mergeCell ref="P11:T11"/>
    <mergeCell ref="C12:D12"/>
    <mergeCell ref="F12:H12"/>
    <mergeCell ref="I12:L12"/>
    <mergeCell ref="M12:O12"/>
    <mergeCell ref="P12:T12"/>
    <mergeCell ref="C13:D13"/>
    <mergeCell ref="I13:L13"/>
    <mergeCell ref="M13:O13"/>
    <mergeCell ref="P13:T13"/>
    <mergeCell ref="C14:D14"/>
    <mergeCell ref="F14:H14"/>
    <mergeCell ref="I14:L14"/>
    <mergeCell ref="M14:O14"/>
    <mergeCell ref="P14:T14"/>
    <mergeCell ref="F15:H15"/>
    <mergeCell ref="I15:L15"/>
    <mergeCell ref="M15:O15"/>
    <mergeCell ref="P15:T15"/>
    <mergeCell ref="C16:D16"/>
    <mergeCell ref="E16:H16"/>
    <mergeCell ref="I16:L16"/>
    <mergeCell ref="M16:O16"/>
    <mergeCell ref="P16:T16"/>
    <mergeCell ref="C17:D17"/>
    <mergeCell ref="F17:H17"/>
    <mergeCell ref="I17:L17"/>
    <mergeCell ref="M17:O17"/>
    <mergeCell ref="P17:T17"/>
    <mergeCell ref="O21:P21"/>
    <mergeCell ref="R21:T21"/>
    <mergeCell ref="B25:F25"/>
    <mergeCell ref="B29:F29"/>
    <mergeCell ref="B52:F52"/>
    <mergeCell ref="B73:F73"/>
    <mergeCell ref="C18:D18"/>
    <mergeCell ref="F18:H18"/>
    <mergeCell ref="I18:L18"/>
    <mergeCell ref="C19:D19"/>
    <mergeCell ref="B21:G21"/>
    <mergeCell ref="I21:K21"/>
    <mergeCell ref="L21:M21"/>
    <mergeCell ref="B229:F229"/>
    <mergeCell ref="B233:F233"/>
    <mergeCell ref="B234:F234"/>
    <mergeCell ref="B252:F252"/>
    <mergeCell ref="B276:F276"/>
    <mergeCell ref="B297:F297"/>
    <mergeCell ref="B136:F136"/>
    <mergeCell ref="B149:F149"/>
    <mergeCell ref="B166:F166"/>
    <mergeCell ref="B167:F167"/>
    <mergeCell ref="B168:F168"/>
    <mergeCell ref="B188:F188"/>
    <mergeCell ref="C449:F449"/>
    <mergeCell ref="C451:F451"/>
    <mergeCell ref="C453:F453"/>
    <mergeCell ref="I455:L455"/>
    <mergeCell ref="I457:L457"/>
    <mergeCell ref="I460:L460"/>
    <mergeCell ref="B372:F372"/>
    <mergeCell ref="C439:F439"/>
    <mergeCell ref="C441:E441"/>
    <mergeCell ref="C443:E443"/>
    <mergeCell ref="C445:E445"/>
    <mergeCell ref="C447:E447"/>
    <mergeCell ref="E465:J465"/>
    <mergeCell ref="M465:R465"/>
    <mergeCell ref="F462:H462"/>
    <mergeCell ref="K462:M462"/>
    <mergeCell ref="R462:T462"/>
    <mergeCell ref="E463:J463"/>
    <mergeCell ref="M463:R463"/>
    <mergeCell ref="E464:J464"/>
    <mergeCell ref="M464:R464"/>
  </mergeCells>
  <dataValidations disablePrompts="1" count="1">
    <dataValidation type="whole" operator="greaterThan" allowBlank="1" showInputMessage="1" showErrorMessage="1" sqref="F127" xr:uid="{00000000-0002-0000-0800-000000000000}">
      <formula1>0</formula1>
    </dataValidation>
  </dataValidations>
  <pageMargins left="0.39370078740157483" right="0.23622047244094491" top="0.59055118110236227" bottom="0.39370078740157483" header="0.31496062992125984" footer="0.31496062992125984"/>
  <pageSetup scale="27" orientation="landscape" r:id="rId1"/>
  <headerFooter>
    <oddFooter>&amp;R&amp;"-,Negrita"&amp;24&amp;P</oddFooter>
  </headerFooter>
  <rowBreaks count="18" manualBreakCount="18">
    <brk id="50" max="20" man="1"/>
    <brk id="71" max="20" man="1"/>
    <brk id="98" max="20" man="1"/>
    <brk id="124" max="20" man="1"/>
    <brk id="147" max="20" man="1"/>
    <brk id="170" max="20" man="1"/>
    <brk id="193" max="20" man="1"/>
    <brk id="214" max="20" man="1"/>
    <brk id="239" max="20" man="1"/>
    <brk id="262" max="20" man="1"/>
    <brk id="284" max="20" man="1"/>
    <brk id="305" max="20" man="1"/>
    <brk id="320" max="20" man="1"/>
    <brk id="340" max="20" man="1"/>
    <brk id="363" max="20" man="1"/>
    <brk id="386" max="20" man="1"/>
    <brk id="428" max="20" man="1"/>
    <brk id="467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19</vt:i4>
      </vt:variant>
    </vt:vector>
  </HeadingPairs>
  <TitlesOfParts>
    <vt:vector size="33" baseType="lpstr">
      <vt:lpstr>ACERO</vt:lpstr>
      <vt:lpstr>ACTA # 18</vt:lpstr>
      <vt:lpstr>ACTA PARCIAL O FINAL DE OBRA</vt:lpstr>
      <vt:lpstr>PRE-ACTA 23</vt:lpstr>
      <vt:lpstr>Hoja1</vt:lpstr>
      <vt:lpstr>PRE-ACTA 21</vt:lpstr>
      <vt:lpstr>AMORTIZACIONES </vt:lpstr>
      <vt:lpstr>PRE-ACTA 22</vt:lpstr>
      <vt:lpstr>PRE-ACTA 20</vt:lpstr>
      <vt:lpstr>PRE-ACTA 17 </vt:lpstr>
      <vt:lpstr>ACTA # 17 (2)</vt:lpstr>
      <vt:lpstr>PREACTA</vt:lpstr>
      <vt:lpstr>PRE-ACTA</vt:lpstr>
      <vt:lpstr>Hoja2</vt:lpstr>
      <vt:lpstr>'ACTA # 17 (2)'!Área_de_impresión</vt:lpstr>
      <vt:lpstr>'ACTA # 18'!Área_de_impresión</vt:lpstr>
      <vt:lpstr>'ACTA PARCIAL O FINAL DE OBRA'!Área_de_impresión</vt:lpstr>
      <vt:lpstr>PREACTA!Área_de_impresión</vt:lpstr>
      <vt:lpstr>'PRE-ACTA'!Área_de_impresión</vt:lpstr>
      <vt:lpstr>'PRE-ACTA 17 '!Área_de_impresión</vt:lpstr>
      <vt:lpstr>'PRE-ACTA 20'!Área_de_impresión</vt:lpstr>
      <vt:lpstr>'PRE-ACTA 21'!Área_de_impresión</vt:lpstr>
      <vt:lpstr>'PRE-ACTA 22'!Área_de_impresión</vt:lpstr>
      <vt:lpstr>'PRE-ACTA 23'!Área_de_impresión</vt:lpstr>
      <vt:lpstr>'ACTA # 18'!Títulos_a_imprimir</vt:lpstr>
      <vt:lpstr>'ACTA PARCIAL O FINAL DE OBRA'!Títulos_a_imprimir</vt:lpstr>
      <vt:lpstr>PREACTA!Títulos_a_imprimir</vt:lpstr>
      <vt:lpstr>'PRE-ACTA'!Títulos_a_imprimir</vt:lpstr>
      <vt:lpstr>'PRE-ACTA 17 '!Títulos_a_imprimir</vt:lpstr>
      <vt:lpstr>'PRE-ACTA 20'!Títulos_a_imprimir</vt:lpstr>
      <vt:lpstr>'PRE-ACTA 21'!Títulos_a_imprimir</vt:lpstr>
      <vt:lpstr>'PRE-ACTA 22'!Títulos_a_imprimir</vt:lpstr>
      <vt:lpstr>'PRE-ACTA 23'!Títulos_a_imprimir</vt:lpstr>
    </vt:vector>
  </TitlesOfParts>
  <Manager>G.ARTEAGA</Manager>
  <Company>CSS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CHEQUEO PARA FUNDIDA DE ESTRUCTURAS EN CONCRETO HIDRÁULICO</dc:title>
  <dc:subject>PRODUCCIÓN Y COLOCACIÓN DE CONCRETO HIDRÁULICO PDF-06</dc:subject>
  <dc:creator>juan</dc:creator>
  <cp:lastModifiedBy>HP</cp:lastModifiedBy>
  <cp:lastPrinted>2024-06-11T23:43:04Z</cp:lastPrinted>
  <dcterms:created xsi:type="dcterms:W3CDTF">1999-12-27T14:23:14Z</dcterms:created>
  <dcterms:modified xsi:type="dcterms:W3CDTF">2024-06-11T23:43:23Z</dcterms:modified>
  <cp:category>costos</cp:category>
</cp:coreProperties>
</file>